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f6d756258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rteio" sheetId="1" r:id="Rf745cf1f6c564f3c"/>
    <x:sheet xmlns:r="http://schemas.openxmlformats.org/officeDocument/2006/relationships" name="Programação" sheetId="2" r:id="R9c32c0438be54beb"/>
    <x:sheet xmlns:r="http://schemas.openxmlformats.org/officeDocument/2006/relationships" name="Chaves" sheetId="3" r:id="Rc199ef5b49204b59"/>
    <x:sheet xmlns:r="http://schemas.openxmlformats.org/officeDocument/2006/relationships" name="Terceiros Colocados" sheetId="4" r:id="R8656a66c05264570"/>
    <x:sheet xmlns:r="http://schemas.openxmlformats.org/officeDocument/2006/relationships" name="Fase Final" sheetId="5" r:id="R7d46f3d4737d4ae9"/>
    <x:sheet xmlns:r="http://schemas.openxmlformats.org/officeDocument/2006/relationships" name="Resumo para Atletas" sheetId="6" r:id="Rd9a06426c95a47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9">
    <x:font>
      <x:sz val="11"/>
      <x:name val="Carlito"/>
    </x:font>
    <x:font>
      <x:b/>
      <x:sz val="14"/>
      <x:color rgb="FFFFFFFF"/>
      <x:name val="Carlito"/>
    </x:font>
    <x:font>
      <x:i/>
      <x:sz val="11"/>
      <x:color rgb="FF17365D"/>
      <x:name val="Carlito"/>
    </x:font>
    <x:font>
      <x:b/>
      <x:sz val="11"/>
      <x:color rgb="FFFFFFFF"/>
      <x:name val="Carlito"/>
    </x:font>
    <x:font>
      <x:sz val="11"/>
      <x:color rgb="FF1F1F1F"/>
      <x:name val="Carlito"/>
    </x:font>
    <x:font>
      <x:b/>
      <x:sz val="11"/>
      <x:color rgb="FF17365D"/>
      <x:name val="Carlito"/>
    </x:font>
    <x:font>
      <x:sz val="11"/>
      <x:color rgb="FF17365D"/>
      <x:name val="Carlito"/>
    </x:font>
    <x:font>
      <x:b/>
      <x:sz val="11"/>
      <x:color rgb="FF1F1F1F"/>
      <x:name val="Carlito"/>
    </x:font>
    <x:font>
      <x:b/>
      <x:sz val="11"/>
      <x:color rgb="FF9C0006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D6B656"/>
      </x:patternFill>
    </x:fill>
    <x:fill>
      <x:patternFill patternType="solid">
        <x:fgColor rgb="FFE2F0D9"/>
      </x:patternFill>
    </x:fill>
    <x:fill>
      <x:patternFill patternType="solid">
        <x:fgColor rgb="FFF4CCCC"/>
      </x:patternFill>
    </x:fill>
    <x:fill>
      <x:patternFill patternType="solid">
        <x:fgColor rgb="FFF7F9FC"/>
      </x:patternFill>
    </x:fill>
  </x:fills>
  <x:borders count="5">
    <x:border/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C9B458"/>
      </x:left>
      <x:right style="thin">
        <x:color rgb="FFC9B458"/>
      </x:right>
      <x:top style="thin">
        <x:color rgb="FFC9B458"/>
      </x:top>
      <x:bottom style="thin">
        <x:color rgb="FFC9B458"/>
      </x:bottom>
    </x:border>
    <x:border>
      <x:left style="thin">
        <x:color rgb="FFA9D18E"/>
      </x:left>
      <x:right style="thin">
        <x:color rgb="FFA9D18E"/>
      </x:right>
      <x:top style="thin">
        <x:color rgb="FFA9D18E"/>
      </x:top>
      <x:bottom style="thin">
        <x:color rgb="FFA9D18E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0" fontId="4" fillId="6" borderId="2" xfId="0" applyNumberFormat="1" applyFont="1" applyFill="1" applyBorder="1" applyAlignment="1">
      <x:alignment vertical="center"/>
    </x:xf>
    <x:xf numFmtId="0" fontId="4" fillId="6" borderId="3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200" fontId="4" fillId="6" borderId="2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horizontal="center" vertical="center" wrapText="1"/>
    </x:xf>
    <x:xf numFmtId="0" fontId="5" fillId="7" borderId="1" xfId="0" applyNumberFormat="1" applyFont="1" applyFill="1" applyBorder="1" applyAlignment="1">
      <x:alignment horizontal="center"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/>
    </x:xf>
    <x:xf numFmtId="0" fontId="4" fillId="8" borderId="2" xfId="0" applyNumberFormat="1" applyFont="1" applyFill="1" applyBorder="1" applyAlignment="1">
      <x:alignment vertical="center"/>
    </x:xf>
    <x:xf numFmtId="0" fontId="7" fillId="8" borderId="2" xfId="0" applyNumberFormat="1" applyFont="1" applyFill="1" applyBorder="1" applyAlignment="1">
      <x:alignment vertical="center"/>
    </x:xf>
    <x:xf numFmtId="0" fontId="7" fillId="8" borderId="4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center" wrapText="1"/>
    </x:xf>
    <x:xf numFmtId="0" fontId="5" fillId="7" borderId="1" xfId="0" applyNumberFormat="1" applyFont="1" applyFill="1" applyBorder="1" applyAlignment="1">
      <x:alignment horizontal="center" wrapText="1"/>
    </x:xf>
    <x:xf numFmtId="200" fontId="4" fillId="4" borderId="2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0" fillId="1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horizontal="left" vertical="center"/>
    </x:xf>
    <x:xf numFmtId="0" fontId="8" fillId="9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0006"/>
      </x:font>
      <x:fill>
        <x:patternFill>
          <x:bgColor rgb="FFF4CCCC"/>
        </x:patternFill>
      </x:fill>
    </x:dxf>
    <x:dxf>
      <x:font>
        <x:b/>
        <x:color rgb="FF9C0006"/>
      </x:font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d01d1615d453b" /><Relationship Type="http://schemas.openxmlformats.org/officeDocument/2006/relationships/theme" Target="/xl/theme/theme1.xml" Id="R476b329151504a34" /><Relationship Type="http://schemas.openxmlformats.org/officeDocument/2006/relationships/sharedStrings" Target="/xl/sharedStrings.xml" Id="R51a1604cfeb44c56" /><Relationship Type="http://schemas.openxmlformats.org/officeDocument/2006/relationships/worksheet" Target="/xl/worksheets/sheet1.xml" Id="Rf745cf1f6c564f3c" /><Relationship Type="http://schemas.openxmlformats.org/officeDocument/2006/relationships/worksheet" Target="/xl/worksheets/sheet2.xml" Id="R9c32c0438be54beb" /><Relationship Type="http://schemas.openxmlformats.org/officeDocument/2006/relationships/worksheet" Target="/xl/worksheets/sheet3.xml" Id="Rc199ef5b49204b59" /><Relationship Type="http://schemas.openxmlformats.org/officeDocument/2006/relationships/worksheet" Target="/xl/worksheets/sheet4.xml" Id="R8656a66c05264570" /><Relationship Type="http://schemas.openxmlformats.org/officeDocument/2006/relationships/worksheet" Target="/xl/worksheets/sheet5.xml" Id="R7d46f3d4737d4ae9" /><Relationship Type="http://schemas.openxmlformats.org/officeDocument/2006/relationships/worksheet" Target="/xl/worksheets/sheet6.xml" Id="Rd9a06426c95a47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2" hidden="0" customWidth="1"/>
    <x:col min="3" max="3" width="28" hidden="0" customWidth="1"/>
    <x:col min="4" max="4" width="18" hidden="0" customWidth="1"/>
    <x:col min="5" max="5" width="34" hidden="0" customWidth="1"/>
    <x:col min="6" max="6" width="11" hidden="0" customWidth="1"/>
    <x:col min="7" max="7" width="14" hidden="0" customWidth="1"/>
    <x:col min="8" max="8" width="14" hidden="0" customWidth="1"/>
    <x:col min="9" max="9" width="3" hidden="0" customWidth="1"/>
    <x:col min="10" max="10" width="9" hidden="0" customWidth="1"/>
    <x:col min="11" max="11" width="30" hidden="0" customWidth="1"/>
    <x:col min="12" max="12" width="24" hidden="0" customWidth="1"/>
  </x:cols>
  <x:sheetData>
    <x:row r="1" ht="28" customHeight="1">
      <x:c r="A1" s="4" t="str">
        <x:v>BOLIM DE OURO ESTADUAL DE MINAS GERAIS 2026</x:v>
      </x:c>
      <x:c r="B1" s="4" t="str">
        <x:v>BOLIM DE OURO ESTADUAL DE MINAS GERAIS 2026</x:v>
      </x:c>
      <x:c r="C1" s="4" t="str">
        <x:v>BOLIM DE OURO ESTADUAL DE MINAS GERAIS 2026</x:v>
      </x:c>
      <x:c r="D1" s="4" t="str">
        <x:v>BOLIM DE OURO ESTADUAL DE MINAS GERAIS 2026</x:v>
      </x:c>
      <x:c r="E1" s="4" t="str">
        <x:v>BOLIM DE OURO ESTADUAL DE MINAS GERAIS 2026</x:v>
      </x:c>
      <x:c r="F1" s="4" t="str">
        <x:v>BOLIM DE OURO ESTADUAL DE MINAS GERAIS 2026</x:v>
      </x:c>
      <x:c r="G1" s="4" t="str">
        <x:v>BOLIM DE OURO ESTADUAL DE MINAS GERAIS 2026</x:v>
      </x:c>
      <x:c r="H1" s="4" t="str">
        <x:v>BOLIM DE OURO ESTADUAL DE MINAS GERAIS 2026</x:v>
      </x:c>
      <x:c r="I1" s="4" t="str">
        <x:v>BOLIM DE OURO ESTADUAL DE MINAS GERAIS 2026</x:v>
      </x:c>
      <x:c r="J1" s="4" t="str">
        <x:v>BOLIM DE OURO ESTADUAL DE MINAS GERAIS 2026</x:v>
      </x:c>
      <x:c r="K1" s="4" t="str">
        <x:v>BOLIM DE OURO ESTADUAL DE MINAS GERAIS 2026</x:v>
      </x:c>
      <x:c r="L1" s="4" t="str">
        <x:v>BOLIM DE OURO ESTADUAL DE MINAS GERAIS 2026</x:v>
      </x:c>
    </x:row>
    <x:row r="2">
      <x:c r="A2" s="45" t="str">
        <x:v>RAFFA-VOLO • SÉRIE OURO • CONTROLE DO SORTEIO E CADASTRO DOS ATLETAS</x:v>
      </x:c>
      <x:c r="B2" s="45" t="str">
        <x:v>RAFFA-VOLO • SÉRIE OURO • CONTROLE DO SORTEIO E CADASTRO DOS ATLETAS</x:v>
      </x:c>
      <x:c r="C2" s="45" t="str">
        <x:v>RAFFA-VOLO • SÉRIE OURO • CONTROLE DO SORTEIO E CADASTRO DOS ATLETAS</x:v>
      </x:c>
      <x:c r="D2" s="45" t="str">
        <x:v>RAFFA-VOLO • SÉRIE OURO • CONTROLE DO SORTEIO E CADASTRO DOS ATLETAS</x:v>
      </x:c>
      <x:c r="E2" s="45" t="str">
        <x:v>RAFFA-VOLO • SÉRIE OURO • CONTROLE DO SORTEIO E CADASTRO DOS ATLETAS</x:v>
      </x:c>
      <x:c r="F2" s="45" t="str">
        <x:v>RAFFA-VOLO • SÉRIE OURO • CONTROLE DO SORTEIO E CADASTRO DOS ATLETAS</x:v>
      </x:c>
      <x:c r="G2" s="45" t="str">
        <x:v>RAFFA-VOLO • SÉRIE OURO • CONTROLE DO SORTEIO E CADASTRO DOS ATLETAS</x:v>
      </x:c>
      <x:c r="H2" s="45" t="str">
        <x:v>RAFFA-VOLO • SÉRIE OURO • CONTROLE DO SORTEIO E CADASTRO DOS ATLETAS</x:v>
      </x:c>
      <x:c r="I2" s="45" t="str">
        <x:v>RAFFA-VOLO • SÉRIE OURO • CONTROLE DO SORTEIO E CADASTRO DOS ATLETAS</x:v>
      </x:c>
      <x:c r="J2" s="45" t="str">
        <x:v>RAFFA-VOLO • SÉRIE OURO • CONTROLE DO SORTEIO E CADASTRO DOS ATLETAS</x:v>
      </x:c>
      <x:c r="K2" s="45" t="str">
        <x:v>RAFFA-VOLO • SÉRIE OURO • CONTROLE DO SORTEIO E CADASTRO DOS ATLETAS</x:v>
      </x:c>
      <x:c r="L2" s="45" t="str">
        <x:v>RAFFA-VOLO • SÉRIE OURO • CONTROLE DO SORTEIO E CADASTRO DOS ATLETAS</x:v>
      </x:c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</x:row>
    <x:row r="4" ht="36" customHeight="1">
      <x:c r="A4" s="47" t="str">
        <x:v>INSTRUÇÃO</x:v>
      </x:c>
      <x:c r="B4" s="47" t="str">
        <x:v>Os três cabeças de chave já estão indicados. Preencha a lista amarela à direita, na ordem do sorteio, com os nove atletas restantes.</x:v>
      </x:c>
      <x:c r="C4" s="47"/>
      <x:c r="D4" s="47"/>
      <x:c r="E4" s="47"/>
      <x:c r="F4" s="47"/>
      <x:c r="G4" s="47"/>
      <x:c r="H4" s="47"/>
      <x:c r="I4" s="46"/>
      <x:c r="J4" s="47" t="str">
        <x:v>LISTA DO SORTEIO</x:v>
      </x:c>
      <x:c r="K4" s="47" t="str">
        <x:v>Digite os 9 atletas na ordem sorteada. A distribuição para as chaves e jogos será automática.</x:v>
      </x:c>
      <x:c r="L4" s="47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</x:row>
    <x:row r="6">
      <x:c r="A6" s="13" t="str">
        <x:v>Chave</x:v>
      </x:c>
      <x:c r="B6" s="13" t="str">
        <x:v>Posição</x:v>
      </x:c>
      <x:c r="C6" s="13" t="str">
        <x:v>Atleta sorteado</x:v>
      </x:c>
      <x:c r="D6" s="13" t="str">
        <x:v>Validação</x:v>
      </x:c>
      <x:c r="E6" s="13" t="str">
        <x:v>Origem / critério</x:v>
      </x:c>
      <x:c r="F6" s="13" t="str">
        <x:v>Taxa</x:v>
      </x:c>
      <x:c r="G6" s="13" t="str">
        <x:v>Confirmação</x:v>
      </x:c>
      <x:c r="H6" s="13" t="str">
        <x:v>Pagamento</x:v>
      </x:c>
      <x:c r="I6" s="46"/>
      <x:c r="J6" s="13" t="str">
        <x:v>Ordem</x:v>
      </x:c>
      <x:c r="K6" s="13" t="str">
        <x:v>Atleta não cabeça de chave</x:v>
      </x:c>
      <x:c r="L6" s="13" t="str">
        <x:v>Validação</x:v>
      </x:c>
    </x:row>
    <x:row r="7">
      <x:c r="A7" s="17" t="str">
        <x:v>Chave A</x:v>
      </x:c>
      <x:c r="B7" s="17" t="str">
        <x:v>A1</x:v>
      </x:c>
      <x:c r="C7" s="19" t="str">
        <x:v>Junior Gamarano</x:v>
      </x:c>
      <x:c r="D7" s="20" t="str">
        <x:f>IF(C7="","",IF(COUNTIF($C$7:$C$18,C7)&gt;1,"NOME DUPLICADO","OK"))</x:f>
        <x:v>OK</x:v>
      </x:c>
      <x:c r="E7" s="20" t="str">
        <x:f>IF(C7="","",IF(C7="Junior Gamarano","Cabeça 1 – Série Ouro 2025",IF(C7="Daniel Leonel","Cabeça 2 – Seletiva JF 2026",IF(C7="Yuri Botti","Cabeça 3 – Ranking Estadual","Classificado"))))</x:f>
        <x:v>Cabeça 1 – Série Ouro 2025</x:v>
      </x:c>
      <x:c r="F7" s="20" t="n">
        <x:f>IF(C7="","",IF(OR(C7="Junior Gamarano",C7="Daniel Leonel",C7="Yuri Botti"),30,IF(OR(C7="Gilberto Mendonça da Silva",C7="Wilson Frederico Junior",C7="Marcelo Correa",C7="Nilmar Campos",C7="Everaldo Medeiros"),20,30)))</x:f>
        <x:v>30</x:v>
      </x:c>
      <x:c r="G7" s="19" t="str">
        <x:v>Pendente</x:v>
      </x:c>
      <x:c r="H7" s="19" t="str">
        <x:v>Pendente</x:v>
      </x:c>
      <x:c r="I7" s="46"/>
      <x:c r="J7" s="20" t="n">
        <x:v>1</x:v>
      </x:c>
      <x:c r="K7" s="19"/>
      <x:c r="L7" s="20" t="str">
        <x:f>IF(K7="","",IF(COUNTIF($K$7:$K$15,K7)&gt;1,"NOME DUPLICADO",IF(COUNTIF($B$23:$B$34,K7)=0,"NOME FORA DO CADASTRO",IF(OR(K7="Junior Gamarano",K7="Daniel Leonel",K7="Yuri Botti"),"CABEÇA DE CHAVE","OK"))))</x:f>
      </x:c>
    </x:row>
    <x:row r="8">
      <x:c r="A8" s="17" t="str">
        <x:v>Chave A</x:v>
      </x:c>
      <x:c r="B8" s="17" t="str">
        <x:v>A2</x:v>
      </x:c>
      <x:c r="C8" s="20" t="str">
        <x:f>IF(K7="","",K7)</x:f>
      </x:c>
      <x:c r="D8" s="20" t="str">
        <x:f>IF(C8="","",IF(COUNTIF($C$7:$C$18,C8)&gt;1,"NOME DUPLICADO","OK"))</x:f>
      </x:c>
      <x:c r="E8" s="20" t="str">
        <x:f>IF(C8="","",IF(C8="Junior Gamarano","Cabeça 1 – Série Ouro 2025",IF(C8="Daniel Leonel","Cabeça 2 – Seletiva JF 2026",IF(C8="Yuri Botti","Cabeça 3 – Ranking Estadual","Classificado"))))</x:f>
      </x:c>
      <x:c r="F8" s="20" t="str">
        <x:f>IF(C8="","",IF(OR(C8="Junior Gamarano",C8="Daniel Leonel",C8="Yuri Botti"),30,IF(OR(C8="Gilberto Mendonça da Silva",C8="Wilson Frederico Junior",C8="Marcelo Correa",C8="Nilmar Campos",C8="Everaldo Medeiros"),20,30)))</x:f>
      </x:c>
      <x:c r="G8" s="19" t="str">
        <x:v>Pendente</x:v>
      </x:c>
      <x:c r="H8" s="19" t="str">
        <x:v>Pendente</x:v>
      </x:c>
      <x:c r="I8" s="46"/>
      <x:c r="J8" s="20" t="n">
        <x:v>2</x:v>
      </x:c>
      <x:c r="K8" s="19"/>
      <x:c r="L8" s="20" t="str">
        <x:f>IF(K8="","",IF(COUNTIF($K$7:$K$15,K8)&gt;1,"NOME DUPLICADO",IF(COUNTIF($B$23:$B$34,K8)=0,"NOME FORA DO CADASTRO",IF(OR(K8="Junior Gamarano",K8="Daniel Leonel",K8="Yuri Botti"),"CABEÇA DE CHAVE","OK"))))</x:f>
      </x:c>
    </x:row>
    <x:row r="9">
      <x:c r="A9" s="17" t="str">
        <x:v>Chave A</x:v>
      </x:c>
      <x:c r="B9" s="17" t="str">
        <x:v>A3</x:v>
      </x:c>
      <x:c r="C9" s="20" t="str">
        <x:f>IF(K8="","",K8)</x:f>
      </x:c>
      <x:c r="D9" s="20" t="str">
        <x:f>IF(C9="","",IF(COUNTIF($C$7:$C$18,C9)&gt;1,"NOME DUPLICADO","OK"))</x:f>
      </x:c>
      <x:c r="E9" s="20" t="str">
        <x:f>IF(C9="","",IF(C9="Junior Gamarano","Cabeça 1 – Série Ouro 2025",IF(C9="Daniel Leonel","Cabeça 2 – Seletiva JF 2026",IF(C9="Yuri Botti","Cabeça 3 – Ranking Estadual","Classificado"))))</x:f>
      </x:c>
      <x:c r="F9" s="20" t="str">
        <x:f>IF(C9="","",IF(OR(C9="Junior Gamarano",C9="Daniel Leonel",C9="Yuri Botti"),30,IF(OR(C9="Gilberto Mendonça da Silva",C9="Wilson Frederico Junior",C9="Marcelo Correa",C9="Nilmar Campos",C9="Everaldo Medeiros"),20,30)))</x:f>
      </x:c>
      <x:c r="G9" s="19" t="str">
        <x:v>Pendente</x:v>
      </x:c>
      <x:c r="H9" s="19" t="str">
        <x:v>Pendente</x:v>
      </x:c>
      <x:c r="I9" s="46"/>
      <x:c r="J9" s="20" t="n">
        <x:v>3</x:v>
      </x:c>
      <x:c r="K9" s="19"/>
      <x:c r="L9" s="20" t="str">
        <x:f>IF(K9="","",IF(COUNTIF($K$7:$K$15,K9)&gt;1,"NOME DUPLICADO",IF(COUNTIF($B$23:$B$34,K9)=0,"NOME FORA DO CADASTRO",IF(OR(K9="Junior Gamarano",K9="Daniel Leonel",K9="Yuri Botti"),"CABEÇA DE CHAVE","OK"))))</x:f>
      </x:c>
    </x:row>
    <x:row r="10">
      <x:c r="A10" s="17" t="str">
        <x:v>Chave A</x:v>
      </x:c>
      <x:c r="B10" s="17" t="str">
        <x:v>A4</x:v>
      </x:c>
      <x:c r="C10" s="20" t="str">
        <x:f>IF(K9="","",K9)</x:f>
      </x:c>
      <x:c r="D10" s="20" t="str">
        <x:f>IF(C10="","",IF(COUNTIF($C$7:$C$18,C10)&gt;1,"NOME DUPLICADO","OK"))</x:f>
      </x:c>
      <x:c r="E10" s="20" t="str">
        <x:f>IF(C10="","",IF(C10="Junior Gamarano","Cabeça 1 – Série Ouro 2025",IF(C10="Daniel Leonel","Cabeça 2 – Seletiva JF 2026",IF(C10="Yuri Botti","Cabeça 3 – Ranking Estadual","Classificado"))))</x:f>
      </x:c>
      <x:c r="F10" s="20" t="str">
        <x:f>IF(C10="","",IF(OR(C10="Junior Gamarano",C10="Daniel Leonel",C10="Yuri Botti"),30,IF(OR(C10="Gilberto Mendonça da Silva",C10="Wilson Frederico Junior",C10="Marcelo Correa",C10="Nilmar Campos",C10="Everaldo Medeiros"),20,30)))</x:f>
      </x:c>
      <x:c r="G10" s="19" t="str">
        <x:v>Pendente</x:v>
      </x:c>
      <x:c r="H10" s="19" t="str">
        <x:v>Pendente</x:v>
      </x:c>
      <x:c r="I10" s="46"/>
      <x:c r="J10" s="20" t="n">
        <x:v>4</x:v>
      </x:c>
      <x:c r="K10" s="19"/>
      <x:c r="L10" s="20" t="str">
        <x:f>IF(K10="","",IF(COUNTIF($K$7:$K$15,K10)&gt;1,"NOME DUPLICADO",IF(COUNTIF($B$23:$B$34,K10)=0,"NOME FORA DO CADASTRO",IF(OR(K10="Junior Gamarano",K10="Daniel Leonel",K10="Yuri Botti"),"CABEÇA DE CHAVE","OK"))))</x:f>
      </x:c>
    </x:row>
    <x:row r="11">
      <x:c r="A11" s="17" t="str">
        <x:v>Chave B</x:v>
      </x:c>
      <x:c r="B11" s="17" t="str">
        <x:v>B1</x:v>
      </x:c>
      <x:c r="C11" s="19" t="str">
        <x:v>Daniel Leonel</x:v>
      </x:c>
      <x:c r="D11" s="20" t="str">
        <x:f>IF(C11="","",IF(COUNTIF($C$7:$C$18,C11)&gt;1,"NOME DUPLICADO","OK"))</x:f>
        <x:v>OK</x:v>
      </x:c>
      <x:c r="E11" s="20" t="str">
        <x:f>IF(C11="","",IF(C11="Junior Gamarano","Cabeça 1 – Série Ouro 2025",IF(C11="Daniel Leonel","Cabeça 2 – Seletiva JF 2026",IF(C11="Yuri Botti","Cabeça 3 – Ranking Estadual","Classificado"))))</x:f>
        <x:v>Cabeça 2 – Seletiva JF 2026</x:v>
      </x:c>
      <x:c r="F11" s="20" t="n">
        <x:f>IF(C11="","",IF(OR(C11="Junior Gamarano",C11="Daniel Leonel",C11="Yuri Botti"),30,IF(OR(C11="Gilberto Mendonça da Silva",C11="Wilson Frederico Junior",C11="Marcelo Correa",C11="Nilmar Campos",C11="Everaldo Medeiros"),20,30)))</x:f>
        <x:v>30</x:v>
      </x:c>
      <x:c r="G11" s="19" t="str">
        <x:v>Pendente</x:v>
      </x:c>
      <x:c r="H11" s="19" t="str">
        <x:v>Pendente</x:v>
      </x:c>
      <x:c r="I11" s="46"/>
      <x:c r="J11" s="20" t="n">
        <x:v>5</x:v>
      </x:c>
      <x:c r="K11" s="19"/>
      <x:c r="L11" s="20" t="str">
        <x:f>IF(K11="","",IF(COUNTIF($K$7:$K$15,K11)&gt;1,"NOME DUPLICADO",IF(COUNTIF($B$23:$B$34,K11)=0,"NOME FORA DO CADASTRO",IF(OR(K11="Junior Gamarano",K11="Daniel Leonel",K11="Yuri Botti"),"CABEÇA DE CHAVE","OK"))))</x:f>
      </x:c>
    </x:row>
    <x:row r="12">
      <x:c r="A12" s="17" t="str">
        <x:v>Chave B</x:v>
      </x:c>
      <x:c r="B12" s="17" t="str">
        <x:v>B2</x:v>
      </x:c>
      <x:c r="C12" s="20" t="str">
        <x:f>IF(K10="","",K10)</x:f>
      </x:c>
      <x:c r="D12" s="20" t="str">
        <x:f>IF(C12="","",IF(COUNTIF($C$7:$C$18,C12)&gt;1,"NOME DUPLICADO","OK"))</x:f>
      </x:c>
      <x:c r="E12" s="20" t="str">
        <x:f>IF(C12="","",IF(C12="Junior Gamarano","Cabeça 1 – Série Ouro 2025",IF(C12="Daniel Leonel","Cabeça 2 – Seletiva JF 2026",IF(C12="Yuri Botti","Cabeça 3 – Ranking Estadual","Classificado"))))</x:f>
      </x:c>
      <x:c r="F12" s="20" t="str">
        <x:f>IF(C12="","",IF(OR(C12="Junior Gamarano",C12="Daniel Leonel",C12="Yuri Botti"),30,IF(OR(C12="Gilberto Mendonça da Silva",C12="Wilson Frederico Junior",C12="Marcelo Correa",C12="Nilmar Campos",C12="Everaldo Medeiros"),20,30)))</x:f>
      </x:c>
      <x:c r="G12" s="19" t="str">
        <x:v>Pendente</x:v>
      </x:c>
      <x:c r="H12" s="19" t="str">
        <x:v>Pendente</x:v>
      </x:c>
      <x:c r="I12" s="46"/>
      <x:c r="J12" s="20" t="n">
        <x:v>6</x:v>
      </x:c>
      <x:c r="K12" s="19"/>
      <x:c r="L12" s="20" t="str">
        <x:f>IF(K12="","",IF(COUNTIF($K$7:$K$15,K12)&gt;1,"NOME DUPLICADO",IF(COUNTIF($B$23:$B$34,K12)=0,"NOME FORA DO CADASTRO",IF(OR(K12="Junior Gamarano",K12="Daniel Leonel",K12="Yuri Botti"),"CABEÇA DE CHAVE","OK"))))</x:f>
      </x:c>
    </x:row>
    <x:row r="13">
      <x:c r="A13" s="17" t="str">
        <x:v>Chave B</x:v>
      </x:c>
      <x:c r="B13" s="17" t="str">
        <x:v>B3</x:v>
      </x:c>
      <x:c r="C13" s="20" t="str">
        <x:f>IF(K11="","",K11)</x:f>
      </x:c>
      <x:c r="D13" s="20" t="str">
        <x:f>IF(C13="","",IF(COUNTIF($C$7:$C$18,C13)&gt;1,"NOME DUPLICADO","OK"))</x:f>
      </x:c>
      <x:c r="E13" s="20" t="str">
        <x:f>IF(C13="","",IF(C13="Junior Gamarano","Cabeça 1 – Série Ouro 2025",IF(C13="Daniel Leonel","Cabeça 2 – Seletiva JF 2026",IF(C13="Yuri Botti","Cabeça 3 – Ranking Estadual","Classificado"))))</x:f>
      </x:c>
      <x:c r="F13" s="20" t="str">
        <x:f>IF(C13="","",IF(OR(C13="Junior Gamarano",C13="Daniel Leonel",C13="Yuri Botti"),30,IF(OR(C13="Gilberto Mendonça da Silva",C13="Wilson Frederico Junior",C13="Marcelo Correa",C13="Nilmar Campos",C13="Everaldo Medeiros"),20,30)))</x:f>
      </x:c>
      <x:c r="G13" s="19" t="str">
        <x:v>Pendente</x:v>
      </x:c>
      <x:c r="H13" s="19" t="str">
        <x:v>Pendente</x:v>
      </x:c>
      <x:c r="I13" s="46"/>
      <x:c r="J13" s="20" t="n">
        <x:v>7</x:v>
      </x:c>
      <x:c r="K13" s="19"/>
      <x:c r="L13" s="20" t="str">
        <x:f>IF(K13="","",IF(COUNTIF($K$7:$K$15,K13)&gt;1,"NOME DUPLICADO",IF(COUNTIF($B$23:$B$34,K13)=0,"NOME FORA DO CADASTRO",IF(OR(K13="Junior Gamarano",K13="Daniel Leonel",K13="Yuri Botti"),"CABEÇA DE CHAVE","OK"))))</x:f>
      </x:c>
    </x:row>
    <x:row r="14">
      <x:c r="A14" s="17" t="str">
        <x:v>Chave B</x:v>
      </x:c>
      <x:c r="B14" s="17" t="str">
        <x:v>B4</x:v>
      </x:c>
      <x:c r="C14" s="20" t="str">
        <x:f>IF(K12="","",K12)</x:f>
      </x:c>
      <x:c r="D14" s="20" t="str">
        <x:f>IF(C14="","",IF(COUNTIF($C$7:$C$18,C14)&gt;1,"NOME DUPLICADO","OK"))</x:f>
      </x:c>
      <x:c r="E14" s="20" t="str">
        <x:f>IF(C14="","",IF(C14="Junior Gamarano","Cabeça 1 – Série Ouro 2025",IF(C14="Daniel Leonel","Cabeça 2 – Seletiva JF 2026",IF(C14="Yuri Botti","Cabeça 3 – Ranking Estadual","Classificado"))))</x:f>
      </x:c>
      <x:c r="F14" s="20" t="str">
        <x:f>IF(C14="","",IF(OR(C14="Junior Gamarano",C14="Daniel Leonel",C14="Yuri Botti"),30,IF(OR(C14="Gilberto Mendonça da Silva",C14="Wilson Frederico Junior",C14="Marcelo Correa",C14="Nilmar Campos",C14="Everaldo Medeiros"),20,30)))</x:f>
      </x:c>
      <x:c r="G14" s="19" t="str">
        <x:v>Pendente</x:v>
      </x:c>
      <x:c r="H14" s="19" t="str">
        <x:v>Pendente</x:v>
      </x:c>
      <x:c r="I14" s="46"/>
      <x:c r="J14" s="20" t="n">
        <x:v>8</x:v>
      </x:c>
      <x:c r="K14" s="19"/>
      <x:c r="L14" s="20" t="str">
        <x:f>IF(K14="","",IF(COUNTIF($K$7:$K$15,K14)&gt;1,"NOME DUPLICADO",IF(COUNTIF($B$23:$B$34,K14)=0,"NOME FORA DO CADASTRO",IF(OR(K14="Junior Gamarano",K14="Daniel Leonel",K14="Yuri Botti"),"CABEÇA DE CHAVE","OK"))))</x:f>
      </x:c>
    </x:row>
    <x:row r="15">
      <x:c r="A15" s="17" t="str">
        <x:v>Chave C</x:v>
      </x:c>
      <x:c r="B15" s="17" t="str">
        <x:v>C1</x:v>
      </x:c>
      <x:c r="C15" s="19" t="str">
        <x:v>Yuri Botti</x:v>
      </x:c>
      <x:c r="D15" s="20" t="str">
        <x:f>IF(C15="","",IF(COUNTIF($C$7:$C$18,C15)&gt;1,"NOME DUPLICADO","OK"))</x:f>
        <x:v>OK</x:v>
      </x:c>
      <x:c r="E15" s="20" t="str">
        <x:f>IF(C15="","",IF(C15="Junior Gamarano","Cabeça 1 – Série Ouro 2025",IF(C15="Daniel Leonel","Cabeça 2 – Seletiva JF 2026",IF(C15="Yuri Botti","Cabeça 3 – Ranking Estadual","Classificado"))))</x:f>
        <x:v>Cabeça 3 – Ranking Estadual</x:v>
      </x:c>
      <x:c r="F15" s="20" t="n">
        <x:f>IF(C15="","",IF(OR(C15="Junior Gamarano",C15="Daniel Leonel",C15="Yuri Botti"),30,IF(OR(C15="Gilberto Mendonça da Silva",C15="Wilson Frederico Junior",C15="Marcelo Correa",C15="Nilmar Campos",C15="Everaldo Medeiros"),20,30)))</x:f>
        <x:v>30</x:v>
      </x:c>
      <x:c r="G15" s="19" t="str">
        <x:v>Pendente</x:v>
      </x:c>
      <x:c r="H15" s="19" t="str">
        <x:v>Pendente</x:v>
      </x:c>
      <x:c r="I15" s="46"/>
      <x:c r="J15" s="20" t="n">
        <x:v>9</x:v>
      </x:c>
      <x:c r="K15" s="19"/>
      <x:c r="L15" s="20" t="str">
        <x:f>IF(K15="","",IF(COUNTIF($K$7:$K$15,K15)&gt;1,"NOME DUPLICADO",IF(COUNTIF($B$23:$B$34,K15)=0,"NOME FORA DO CADASTRO",IF(OR(K15="Junior Gamarano",K15="Daniel Leonel",K15="Yuri Botti"),"CABEÇA DE CHAVE","OK"))))</x:f>
      </x:c>
    </x:row>
    <x:row r="16">
      <x:c r="A16" s="17" t="str">
        <x:v>Chave C</x:v>
      </x:c>
      <x:c r="B16" s="17" t="str">
        <x:v>C2</x:v>
      </x:c>
      <x:c r="C16" s="20" t="str">
        <x:f>IF(K13="","",K13)</x:f>
      </x:c>
      <x:c r="D16" s="20" t="str">
        <x:f>IF(C16="","",IF(COUNTIF($C$7:$C$18,C16)&gt;1,"NOME DUPLICADO","OK"))</x:f>
      </x:c>
      <x:c r="E16" s="20" t="str">
        <x:f>IF(C16="","",IF(C16="Junior Gamarano","Cabeça 1 – Série Ouro 2025",IF(C16="Daniel Leonel","Cabeça 2 – Seletiva JF 2026",IF(C16="Yuri Botti","Cabeça 3 – Ranking Estadual","Classificado"))))</x:f>
      </x:c>
      <x:c r="F16" s="20" t="str">
        <x:f>IF(C16="","",IF(OR(C16="Junior Gamarano",C16="Daniel Leonel",C16="Yuri Botti"),30,IF(OR(C16="Gilberto Mendonça da Silva",C16="Wilson Frederico Junior",C16="Marcelo Correa",C16="Nilmar Campos",C16="Everaldo Medeiros"),20,30)))</x:f>
      </x:c>
      <x:c r="G16" s="19" t="str">
        <x:v>Pendente</x:v>
      </x:c>
      <x:c r="H16" s="19" t="str">
        <x:v>Pendente</x:v>
      </x:c>
      <x:c r="I16" s="46"/>
      <x:c r="J16" s="46"/>
      <x:c r="K16" s="46"/>
      <x:c r="L16" s="46"/>
    </x:row>
    <x:row r="17">
      <x:c r="A17" s="17" t="str">
        <x:v>Chave C</x:v>
      </x:c>
      <x:c r="B17" s="17" t="str">
        <x:v>C3</x:v>
      </x:c>
      <x:c r="C17" s="20" t="str">
        <x:f>IF(K14="","",K14)</x:f>
      </x:c>
      <x:c r="D17" s="20" t="str">
        <x:f>IF(C17="","",IF(COUNTIF($C$7:$C$18,C17)&gt;1,"NOME DUPLICADO","OK"))</x:f>
      </x:c>
      <x:c r="E17" s="20" t="str">
        <x:f>IF(C17="","",IF(C17="Junior Gamarano","Cabeça 1 – Série Ouro 2025",IF(C17="Daniel Leonel","Cabeça 2 – Seletiva JF 2026",IF(C17="Yuri Botti","Cabeça 3 – Ranking Estadual","Classificado"))))</x:f>
      </x:c>
      <x:c r="F17" s="20" t="str">
        <x:f>IF(C17="","",IF(OR(C17="Junior Gamarano",C17="Daniel Leonel",C17="Yuri Botti"),30,IF(OR(C17="Gilberto Mendonça da Silva",C17="Wilson Frederico Junior",C17="Marcelo Correa",C17="Nilmar Campos",C17="Everaldo Medeiros"),20,30)))</x:f>
      </x:c>
      <x:c r="G17" s="19" t="str">
        <x:v>Pendente</x:v>
      </x:c>
      <x:c r="H17" s="19" t="str">
        <x:v>Pendente</x:v>
      </x:c>
      <x:c r="I17" s="46"/>
      <x:c r="J17" s="46"/>
      <x:c r="K17" s="46"/>
      <x:c r="L17" s="46"/>
    </x:row>
    <x:row r="18">
      <x:c r="A18" s="17" t="str">
        <x:v>Chave C</x:v>
      </x:c>
      <x:c r="B18" s="17" t="str">
        <x:v>C4</x:v>
      </x:c>
      <x:c r="C18" s="20" t="str">
        <x:f>IF(K15="","",K15)</x:f>
      </x:c>
      <x:c r="D18" s="20" t="str">
        <x:f>IF(C18="","",IF(COUNTIF($C$7:$C$18,C18)&gt;1,"NOME DUPLICADO","OK"))</x:f>
      </x:c>
      <x:c r="E18" s="20" t="str">
        <x:f>IF(C18="","",IF(C18="Junior Gamarano","Cabeça 1 – Série Ouro 2025",IF(C18="Daniel Leonel","Cabeça 2 – Seletiva JF 2026",IF(C18="Yuri Botti","Cabeça 3 – Ranking Estadual","Classificado"))))</x:f>
      </x:c>
      <x:c r="F18" s="20" t="str">
        <x:f>IF(C18="","",IF(OR(C18="Junior Gamarano",C18="Daniel Leonel",C18="Yuri Botti"),30,IF(OR(C18="Gilberto Mendonça da Silva",C18="Wilson Frederico Junior",C18="Marcelo Correa",C18="Nilmar Campos",C18="Everaldo Medeiros"),20,30)))</x:f>
      </x:c>
      <x:c r="G18" s="19" t="str">
        <x:v>Pendente</x:v>
      </x:c>
      <x:c r="H18" s="19" t="str">
        <x:v>Pendente</x:v>
      </x:c>
      <x:c r="I18" s="46"/>
      <x:c r="J18" s="46"/>
      <x:c r="K18" s="46"/>
      <x:c r="L18" s="46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</x:row>
    <x:row r="21">
      <x:c r="A21" s="48" t="str">
        <x:v>CADASTRO OFICIAL DOS 12 CLASSIFICADOS</x:v>
      </x:c>
      <x:c r="B21" s="48"/>
      <x:c r="C21" s="48"/>
      <x:c r="D21" s="48"/>
      <x:c r="E21" s="48"/>
      <x:c r="F21" s="46"/>
      <x:c r="G21" s="46"/>
      <x:c r="H21" s="46"/>
      <x:c r="I21" s="46"/>
      <x:c r="J21" s="46"/>
      <x:c r="K21" s="46"/>
      <x:c r="L21" s="46"/>
    </x:row>
    <x:row r="22">
      <x:c r="A22" s="13" t="str">
        <x:v>Nº</x:v>
      </x:c>
      <x:c r="B22" s="13" t="str">
        <x:v>Atleta</x:v>
      </x:c>
      <x:c r="C22" s="13" t="str">
        <x:v>Critério de classificação</x:v>
      </x:c>
      <x:c r="D22" s="13" t="str">
        <x:v>Taxa</x:v>
      </x:c>
      <x:c r="E22" s="13" t="str">
        <x:v>Situação</x:v>
      </x:c>
      <x:c r="F22" s="46"/>
      <x:c r="G22" s="46"/>
      <x:c r="H22" s="46"/>
      <x:c r="I22" s="46"/>
      <x:c r="J22" s="46"/>
      <x:c r="K22" s="46"/>
      <x:c r="L22" s="46"/>
    </x:row>
    <x:row r="23">
      <x:c r="A23" s="17" t="n">
        <x:v>1</x:v>
      </x:c>
      <x:c r="B23" s="17" t="str">
        <x:v>Junior Gamarano</x:v>
      </x:c>
      <x:c r="C23" s="17" t="str">
        <x:v>Campeão Série Ouro MG 2025</x:v>
      </x:c>
      <x:c r="D23" s="17" t="n">
        <x:v>30</x:v>
      </x:c>
      <x:c r="E23" s="19" t="str">
        <x:v>Classificado</x:v>
      </x:c>
      <x:c r="F23" s="46"/>
      <x:c r="G23" s="46"/>
      <x:c r="H23" s="46"/>
      <x:c r="I23" s="46"/>
      <x:c r="J23" s="46"/>
      <x:c r="K23" s="46"/>
      <x:c r="L23" s="46"/>
    </x:row>
    <x:row r="24">
      <x:c r="A24" s="17" t="n">
        <x:v>2</x:v>
      </x:c>
      <x:c r="B24" s="17" t="str">
        <x:v>Yuri Botti</x:v>
      </x:c>
      <x:c r="C24" s="17" t="str">
        <x:v>Vice-campeão Série Ouro MG 2025</x:v>
      </x:c>
      <x:c r="D24" s="17" t="n">
        <x:v>30</x:v>
      </x:c>
      <x:c r="E24" s="19" t="str">
        <x:v>Classificado</x:v>
      </x:c>
      <x:c r="F24" s="46"/>
      <x:c r="G24" s="46"/>
      <x:c r="H24" s="46"/>
      <x:c r="I24" s="46"/>
      <x:c r="J24" s="46"/>
      <x:c r="K24" s="46"/>
      <x:c r="L24" s="46"/>
    </x:row>
    <x:row r="25">
      <x:c r="A25" s="17" t="n">
        <x:v>3</x:v>
      </x:c>
      <x:c r="B25" s="17" t="str">
        <x:v>Francisco Fernandes</x:v>
      </x:c>
      <x:c r="C25" s="17" t="str">
        <x:v>Semifinalista Série Ouro MG 2025</x:v>
      </x:c>
      <x:c r="D25" s="17" t="n">
        <x:v>30</x:v>
      </x:c>
      <x:c r="E25" s="19" t="str">
        <x:v>Classificado</x:v>
      </x:c>
      <x:c r="F25" s="46"/>
      <x:c r="G25" s="46"/>
      <x:c r="H25" s="46"/>
      <x:c r="I25" s="46"/>
      <x:c r="J25" s="46"/>
      <x:c r="K25" s="46"/>
      <x:c r="L25" s="46"/>
    </x:row>
    <x:row r="26">
      <x:c r="A26" s="17" t="n">
        <x:v>4</x:v>
      </x:c>
      <x:c r="B26" s="17" t="str">
        <x:v>Luis Antônio da Silva</x:v>
      </x:c>
      <x:c r="C26" s="17" t="str">
        <x:v>Semifinalista Série Ouro MG 2025</x:v>
      </x:c>
      <x:c r="D26" s="17" t="n">
        <x:v>30</x:v>
      </x:c>
      <x:c r="E26" s="19" t="str">
        <x:v>Classificado</x:v>
      </x:c>
      <x:c r="F26" s="46"/>
      <x:c r="G26" s="46"/>
      <x:c r="H26" s="46"/>
      <x:c r="I26" s="46"/>
      <x:c r="J26" s="46"/>
      <x:c r="K26" s="46"/>
      <x:c r="L26" s="46"/>
    </x:row>
    <x:row r="27">
      <x:c r="A27" s="17" t="n">
        <x:v>5</x:v>
      </x:c>
      <x:c r="B27" s="17" t="str">
        <x:v>Gilberto Mendonça da Silva</x:v>
      </x:c>
      <x:c r="C27" s="17" t="str">
        <x:v>Campeão Revelações Mineiras 2026</x:v>
      </x:c>
      <x:c r="D27" s="17" t="n">
        <x:v>20</x:v>
      </x:c>
      <x:c r="E27" s="19" t="str">
        <x:v>Classificado</x:v>
      </x:c>
      <x:c r="F27" s="46"/>
      <x:c r="G27" s="46"/>
      <x:c r="H27" s="46"/>
      <x:c r="I27" s="46"/>
      <x:c r="J27" s="46"/>
      <x:c r="K27" s="46"/>
      <x:c r="L27" s="46"/>
    </x:row>
    <x:row r="28">
      <x:c r="A28" s="17" t="n">
        <x:v>6</x:v>
      </x:c>
      <x:c r="B28" s="17" t="str">
        <x:v>Wilson Frederico Junior</x:v>
      </x:c>
      <x:c r="C28" s="17" t="str">
        <x:v>Vice-campeão Revelações Mineiras 2026</x:v>
      </x:c>
      <x:c r="D28" s="17" t="n">
        <x:v>20</x:v>
      </x:c>
      <x:c r="E28" s="19" t="str">
        <x:v>Classificado</x:v>
      </x:c>
      <x:c r="F28" s="46"/>
      <x:c r="G28" s="46"/>
      <x:c r="H28" s="46"/>
      <x:c r="I28" s="46"/>
      <x:c r="J28" s="46"/>
      <x:c r="K28" s="46"/>
      <x:c r="L28" s="46"/>
    </x:row>
    <x:row r="29">
      <x:c r="A29" s="17" t="n">
        <x:v>7</x:v>
      </x:c>
      <x:c r="B29" s="17" t="str">
        <x:v>Daniel Leonel</x:v>
      </x:c>
      <x:c r="C29" s="17" t="str">
        <x:v>1º Seletiva JF 2026</x:v>
      </x:c>
      <x:c r="D29" s="17" t="n">
        <x:v>20</x:v>
      </x:c>
      <x:c r="E29" s="19" t="str">
        <x:v>Classificado</x:v>
      </x:c>
      <x:c r="F29" s="46"/>
      <x:c r="G29" s="46"/>
      <x:c r="H29" s="46"/>
      <x:c r="I29" s="46"/>
      <x:c r="J29" s="46"/>
      <x:c r="K29" s="46"/>
      <x:c r="L29" s="46"/>
    </x:row>
    <x:row r="30">
      <x:c r="A30" s="17" t="n">
        <x:v>8</x:v>
      </x:c>
      <x:c r="B30" s="17" t="str">
        <x:v>Marcelo Correa</x:v>
      </x:c>
      <x:c r="C30" s="17" t="str">
        <x:v>2º Seletiva JF 2026</x:v>
      </x:c>
      <x:c r="D30" s="17" t="n">
        <x:v>20</x:v>
      </x:c>
      <x:c r="E30" s="19" t="str">
        <x:v>Classificado</x:v>
      </x:c>
      <x:c r="F30" s="46"/>
      <x:c r="G30" s="46"/>
      <x:c r="H30" s="46"/>
      <x:c r="I30" s="46"/>
      <x:c r="J30" s="46"/>
      <x:c r="K30" s="46"/>
      <x:c r="L30" s="46"/>
    </x:row>
    <x:row r="31">
      <x:c r="A31" s="17" t="n">
        <x:v>9</x:v>
      </x:c>
      <x:c r="B31" s="17" t="str">
        <x:v>Nilmar Campos</x:v>
      </x:c>
      <x:c r="C31" s="17" t="str">
        <x:v>Semifinalista Seletiva JF 2026</x:v>
      </x:c>
      <x:c r="D31" s="17" t="n">
        <x:v>20</x:v>
      </x:c>
      <x:c r="E31" s="19" t="str">
        <x:v>Classificado</x:v>
      </x:c>
      <x:c r="F31" s="46"/>
      <x:c r="G31" s="46"/>
      <x:c r="H31" s="46"/>
      <x:c r="I31" s="46"/>
      <x:c r="J31" s="46"/>
      <x:c r="K31" s="46"/>
      <x:c r="L31" s="46"/>
    </x:row>
    <x:row r="32">
      <x:c r="A32" s="17" t="n">
        <x:v>10</x:v>
      </x:c>
      <x:c r="B32" s="17" t="str">
        <x:v>Everaldo Medeiros</x:v>
      </x:c>
      <x:c r="C32" s="17" t="str">
        <x:v>Semifinalista Seletiva JF 2026</x:v>
      </x:c>
      <x:c r="D32" s="17" t="n">
        <x:v>20</x:v>
      </x:c>
      <x:c r="E32" s="19" t="str">
        <x:v>Classificado</x:v>
      </x:c>
      <x:c r="F32" s="46"/>
      <x:c r="G32" s="46"/>
      <x:c r="H32" s="46"/>
      <x:c r="I32" s="46"/>
      <x:c r="J32" s="46"/>
      <x:c r="K32" s="46"/>
      <x:c r="L32" s="46"/>
    </x:row>
    <x:row r="33">
      <x:c r="A33" s="17" t="n">
        <x:v>11</x:v>
      </x:c>
      <x:c r="B33" s="17" t="str">
        <x:v>Wanderli F. de Araújo</x:v>
      </x:c>
      <x:c r="C33" s="17" t="str">
        <x:v>1º Seletiva BH 2026</x:v>
      </x:c>
      <x:c r="D33" s="17" t="n">
        <x:v>30</x:v>
      </x:c>
      <x:c r="E33" s="19" t="str">
        <x:v>Classificado</x:v>
      </x:c>
      <x:c r="F33" s="46"/>
      <x:c r="G33" s="46"/>
      <x:c r="H33" s="46"/>
      <x:c r="I33" s="46"/>
      <x:c r="J33" s="46"/>
      <x:c r="K33" s="46"/>
      <x:c r="L33" s="46"/>
    </x:row>
    <x:row r="34">
      <x:c r="A34" s="17" t="n">
        <x:v>12</x:v>
      </x:c>
      <x:c r="B34" s="17" t="str">
        <x:v>Geraldo Chaves Junior</x:v>
      </x:c>
      <x:c r="C34" s="17" t="str">
        <x:v>2º Seletiva BH 2026</x:v>
      </x:c>
      <x:c r="D34" s="17" t="n">
        <x:v>30</x:v>
      </x:c>
      <x:c r="E34" s="19" t="str">
        <x:v>Classificado</x:v>
      </x:c>
      <x:c r="F34" s="46"/>
      <x:c r="G34" s="46"/>
      <x:c r="H34" s="46"/>
      <x:c r="I34" s="46"/>
      <x:c r="J34" s="46"/>
      <x:c r="K34" s="46"/>
      <x:c r="L34" s="46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</x:row>
    <x:row r="37">
      <x:c r="A37" s="49" t="str">
        <x:v>Cabeças definidos pela Circular</x:v>
      </x:c>
      <x:c r="B37" s="49" t="str">
        <x:v>Junior Gamarano</x:v>
      </x:c>
      <x:c r="C37" s="49" t="str">
        <x:v>Daniel Leonel</x:v>
      </x:c>
      <x:c r="D37" s="49" t="str">
        <x:v>Yuri Botti</x:v>
      </x:c>
      <x:c r="E37" s="49" t="str">
        <x:v>Sorteio</x:v>
      </x:c>
      <x:c r="F37" s="49" t="str">
        <x:v>23/09/2026</x:v>
      </x:c>
      <x:c r="G37" s="49" t="str">
        <x:v>Evento</x:v>
      </x:c>
      <x:c r="H37" s="49" t="str">
        <x:v>26/09/2026</x:v>
      </x:c>
      <x:c r="I37" s="46"/>
      <x:c r="J37" s="46"/>
      <x:c r="K37" s="46"/>
      <x:c r="L37" s="46"/>
    </x:row>
  </x:sheetData>
  <x:mergeCells>
    <x:mergeCell ref="A1:L1"/>
    <x:mergeCell ref="A2:L2"/>
    <x:mergeCell ref="B4:H4"/>
    <x:mergeCell ref="K4:L4"/>
    <x:mergeCell ref="A21:E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11" hidden="0" customWidth="1"/>
    <x:col min="3" max="3" width="12" hidden="0" customWidth="1"/>
    <x:col min="4" max="4" width="14" hidden="0" customWidth="1"/>
    <x:col min="5" max="5" width="10" hidden="0" customWidth="1"/>
    <x:col min="6" max="6" width="8" hidden="0" customWidth="1"/>
    <x:col min="7" max="7" width="19" hidden="0" customWidth="1"/>
    <x:col min="8" max="8" width="27" hidden="0" customWidth="1"/>
    <x:col min="9" max="9" width="10" hidden="0" customWidth="1"/>
    <x:col min="10" max="10" width="10" hidden="0" customWidth="1"/>
    <x:col min="11" max="11" width="27" hidden="0" customWidth="1"/>
    <x:col min="12" max="12" width="27" hidden="0" customWidth="1"/>
    <x:col min="13" max="13" width="27" hidden="0" customWidth="1"/>
    <x:col min="14" max="14" width="24" hidden="0" customWidth="1"/>
  </x:cols>
  <x:sheetData>
    <x:row r="1" ht="28" customHeight="1">
      <x:c r="A1" s="4" t="str">
        <x:v>PROGRAMAÇÃO OFICIAL E LANÇAMENTO DE RESULTADOS</x:v>
      </x:c>
      <x:c r="B1" s="4" t="str">
        <x:v>PROGRAMAÇÃO OFICIAL E LANÇAMENTO DE RESULTADOS</x:v>
      </x:c>
      <x:c r="C1" s="4" t="str">
        <x:v>PROGRAMAÇÃO OFICIAL E LANÇAMENTO DE RESULTADOS</x:v>
      </x:c>
      <x:c r="D1" s="4" t="str">
        <x:v>PROGRAMAÇÃO OFICIAL E LANÇAMENTO DE RESULTADOS</x:v>
      </x:c>
      <x:c r="E1" s="4" t="str">
        <x:v>PROGRAMAÇÃO OFICIAL E LANÇAMENTO DE RESULTADOS</x:v>
      </x:c>
      <x:c r="F1" s="4" t="str">
        <x:v>PROGRAMAÇÃO OFICIAL E LANÇAMENTO DE RESULTADOS</x:v>
      </x:c>
      <x:c r="G1" s="4" t="str">
        <x:v>PROGRAMAÇÃO OFICIAL E LANÇAMENTO DE RESULTADOS</x:v>
      </x:c>
      <x:c r="H1" s="4" t="str">
        <x:v>PROGRAMAÇÃO OFICIAL E LANÇAMENTO DE RESULTADOS</x:v>
      </x:c>
      <x:c r="I1" s="4" t="str">
        <x:v>PROGRAMAÇÃO OFICIAL E LANÇAMENTO DE RESULTADOS</x:v>
      </x:c>
      <x:c r="J1" s="4" t="str">
        <x:v>PROGRAMAÇÃO OFICIAL E LANÇAMENTO DE RESULTADOS</x:v>
      </x:c>
      <x:c r="K1" s="4" t="str">
        <x:v>PROGRAMAÇÃO OFICIAL E LANÇAMENTO DE RESULTADOS</x:v>
      </x:c>
      <x:c r="L1" s="4" t="str">
        <x:v>PROGRAMAÇÃO OFICIAL E LANÇAMENTO DE RESULTADOS</x:v>
      </x:c>
      <x:c r="M1" s="4" t="str">
        <x:v>PROGRAMAÇÃO OFICIAL E LANÇAMENTO DE RESULTADOS</x:v>
      </x:c>
      <x:c r="N1" s="4" t="str">
        <x:v>PROGRAMAÇÃO OFICIAL E LANÇAMENTO DE RESULTADOS</x:v>
      </x:c>
    </x:row>
    <x:row r="2">
      <x:c r="A2" s="45" t="str">
        <x:v>26/09/2026 • SOCIEDADE ESPORTIVA J.F. BOLA SHOW • JOGOS ATÉ 12 PONTOS • SEM LIMITE DE PASSADAS</x:v>
      </x:c>
      <x:c r="B2" s="45" t="str">
        <x:v>26/09/2026 • SOCIEDADE ESPORTIVA J.F. BOLA SHOW • JOGOS ATÉ 12 PONTOS • SEM LIMITE DE PASSADAS</x:v>
      </x:c>
      <x:c r="C2" s="45" t="str">
        <x:v>26/09/2026 • SOCIEDADE ESPORTIVA J.F. BOLA SHOW • JOGOS ATÉ 12 PONTOS • SEM LIMITE DE PASSADAS</x:v>
      </x:c>
      <x:c r="D2" s="45" t="str">
        <x:v>26/09/2026 • SOCIEDADE ESPORTIVA J.F. BOLA SHOW • JOGOS ATÉ 12 PONTOS • SEM LIMITE DE PASSADAS</x:v>
      </x:c>
      <x:c r="E2" s="45" t="str">
        <x:v>26/09/2026 • SOCIEDADE ESPORTIVA J.F. BOLA SHOW • JOGOS ATÉ 12 PONTOS • SEM LIMITE DE PASSADAS</x:v>
      </x:c>
      <x:c r="F2" s="45" t="str">
        <x:v>26/09/2026 • SOCIEDADE ESPORTIVA J.F. BOLA SHOW • JOGOS ATÉ 12 PONTOS • SEM LIMITE DE PASSADAS</x:v>
      </x:c>
      <x:c r="G2" s="45" t="str">
        <x:v>26/09/2026 • SOCIEDADE ESPORTIVA J.F. BOLA SHOW • JOGOS ATÉ 12 PONTOS • SEM LIMITE DE PASSADAS</x:v>
      </x:c>
      <x:c r="H2" s="45" t="str">
        <x:v>26/09/2026 • SOCIEDADE ESPORTIVA J.F. BOLA SHOW • JOGOS ATÉ 12 PONTOS • SEM LIMITE DE PASSADAS</x:v>
      </x:c>
      <x:c r="I2" s="45" t="str">
        <x:v>26/09/2026 • SOCIEDADE ESPORTIVA J.F. BOLA SHOW • JOGOS ATÉ 12 PONTOS • SEM LIMITE DE PASSADAS</x:v>
      </x:c>
      <x:c r="J2" s="45" t="str">
        <x:v>26/09/2026 • SOCIEDADE ESPORTIVA J.F. BOLA SHOW • JOGOS ATÉ 12 PONTOS • SEM LIMITE DE PASSADAS</x:v>
      </x:c>
      <x:c r="K2" s="45" t="str">
        <x:v>26/09/2026 • SOCIEDADE ESPORTIVA J.F. BOLA SHOW • JOGOS ATÉ 12 PONTOS • SEM LIMITE DE PASSADAS</x:v>
      </x:c>
      <x:c r="L2" s="45" t="str">
        <x:v>26/09/2026 • SOCIEDADE ESPORTIVA J.F. BOLA SHOW • JOGOS ATÉ 12 PONTOS • SEM LIMITE DE PASSADAS</x:v>
      </x:c>
      <x:c r="M2" s="45" t="str">
        <x:v>26/09/2026 • SOCIEDADE ESPORTIVA J.F. BOLA SHOW • JOGOS ATÉ 12 PONTOS • SEM LIMITE DE PASSADAS</x:v>
      </x:c>
      <x:c r="N2" s="45" t="str">
        <x:v>26/09/2026 • SOCIEDADE ESPORTIVA J.F. BOLA SHOW • JOGOS ATÉ 12 PONTOS • SEM LIMITE DE PASSADAS</x:v>
      </x:c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</x:row>
    <x:row r="4">
      <x:c r="A4" s="50" t="str">
        <x:v>Preencha somente as células amarelas: placares, cancha após sorteio/definição operacional e observações. A-J1 e B-J1 terão sorteio; os demais seguirão a cancha que vagar. W.O. = 12 x 0.</x:v>
      </x:c>
      <x:c r="B4" s="50"/>
      <x:c r="C4" s="50"/>
      <x:c r="D4" s="50"/>
      <x:c r="E4" s="50"/>
      <x:c r="F4" s="50"/>
      <x:c r="G4" s="50"/>
      <x:c r="H4" s="50"/>
      <x:c r="I4" s="50"/>
      <x:c r="J4" s="50"/>
      <x:c r="K4" s="50"/>
      <x:c r="L4" s="50"/>
      <x:c r="M4" s="50"/>
      <x:c r="N4" s="50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</x:row>
    <x:row r="6">
      <x:c r="A6" s="13" t="str">
        <x:v>Data</x:v>
      </x:c>
      <x:c r="B6" s="13" t="str">
        <x:v>Dia</x:v>
      </x:c>
      <x:c r="C6" s="13" t="str">
        <x:v>Horário</x:v>
      </x:c>
      <x:c r="D6" s="13" t="str">
        <x:v>Rodada</x:v>
      </x:c>
      <x:c r="E6" s="13" t="str">
        <x:v>Chave</x:v>
      </x:c>
      <x:c r="F6" s="13" t="str">
        <x:v>Jogo</x:v>
      </x:c>
      <x:c r="G6" s="13" t="str">
        <x:v>Cancha</x:v>
      </x:c>
      <x:c r="H6" s="13" t="str">
        <x:v>Atleta 1</x:v>
      </x:c>
      <x:c r="I6" s="13" t="str">
        <x:v>Placar 1</x:v>
      </x:c>
      <x:c r="J6" s="13" t="str">
        <x:v>Placar 2</x:v>
      </x:c>
      <x:c r="K6" s="13" t="str">
        <x:v>Atleta 2</x:v>
      </x:c>
      <x:c r="L6" s="13" t="str">
        <x:v>Vencedor</x:v>
      </x:c>
      <x:c r="M6" s="13" t="str">
        <x:v>Perdedor</x:v>
      </x:c>
      <x:c r="N6" s="13" t="str">
        <x:v>Observações</x:v>
      </x:c>
    </x:row>
    <x:row r="7">
      <x:c r="A7" s="27" t="n">
        <x:v>46291</x:v>
      </x:c>
      <x:c r="B7" s="20" t="str">
        <x:v>sábado</x:v>
      </x:c>
      <x:c r="C7" s="20" t="str">
        <x:v>09h00</x:v>
      </x:c>
      <x:c r="D7" s="20" t="str">
        <x:v>1ª rodada</x:v>
      </x:c>
      <x:c r="E7" s="20" t="str">
        <x:v>Chave A</x:v>
      </x:c>
      <x:c r="F7" s="20" t="str">
        <x:v>J1</x:v>
      </x:c>
      <x:c r="G7" s="20" t="str">
        <x:v>Cancha a sortear</x:v>
      </x:c>
      <x:c r="H7" s="20" t="str">
        <x:f>IF(Sorteio!C7="","A1 • atleta sorteado",Sorteio!C7)</x:f>
        <x:v>Junior Gamarano</x:v>
      </x:c>
      <x:c r="I7" s="19"/>
      <x:c r="J7" s="19"/>
      <x:c r="K7" s="20" t="str">
        <x:f>IF(Sorteio!C8="","A2 • atleta sorteado",Sorteio!C8)</x:f>
        <x:v>A2 • atleta sorteado</x:v>
      </x:c>
      <x:c r="L7" s="20" t="str">
        <x:f>IF(OR(H7="",K7="",ISBLANK(I7),ISBLANK(J7)),"",IF(I7&gt;J7,H7,IF(J7&gt;I7,K7,"PLACAR INVÁLIDO")))</x:f>
      </x:c>
      <x:c r="M7" s="20" t="str">
        <x:f>IF(OR(H7="",K7="",ISBLANK(I7),ISBLANK(J7)),"",IF(I7&lt;J7,H7,IF(J7&lt;I7,K7,"PLACAR INVÁLIDO")))</x:f>
      </x:c>
      <x:c r="N7" s="19"/>
    </x:row>
    <x:row r="8">
      <x:c r="A8" s="27" t="n">
        <x:v>46291</x:v>
      </x:c>
      <x:c r="B8" s="20" t="str">
        <x:v>sábado</x:v>
      </x:c>
      <x:c r="C8" s="20" t="str">
        <x:v>09h00</x:v>
      </x:c>
      <x:c r="D8" s="20" t="str">
        <x:v>1ª rodada</x:v>
      </x:c>
      <x:c r="E8" s="20" t="str">
        <x:v>Chave A</x:v>
      </x:c>
      <x:c r="F8" s="20" t="str">
        <x:v>J2</x:v>
      </x:c>
      <x:c r="G8" s="20" t="str">
        <x:v>Cancha que vagar</x:v>
      </x:c>
      <x:c r="H8" s="20" t="str">
        <x:f>IF(Sorteio!C9="","A3 • atleta sorteado",Sorteio!C9)</x:f>
        <x:v>A3 • atleta sorteado</x:v>
      </x:c>
      <x:c r="I8" s="19"/>
      <x:c r="J8" s="19"/>
      <x:c r="K8" s="20" t="str">
        <x:f>IF(Sorteio!C10="","A4 • atleta sorteado",Sorteio!C10)</x:f>
        <x:v>A4 • atleta sorteado</x:v>
      </x:c>
      <x:c r="L8" s="20" t="str">
        <x:f>IF(OR(H8="",K8="",ISBLANK(I8),ISBLANK(J8)),"",IF(I8&gt;J8,H8,IF(J8&gt;I8,K8,"PLACAR INVÁLIDO")))</x:f>
      </x:c>
      <x:c r="M8" s="20" t="str">
        <x:f>IF(OR(H8="",K8="",ISBLANK(I8),ISBLANK(J8)),"",IF(I8&lt;J8,H8,IF(J8&lt;I8,K8,"PLACAR INVÁLIDO")))</x:f>
      </x:c>
      <x:c r="N8" s="19"/>
    </x:row>
    <x:row r="9">
      <x:c r="A9" s="27" t="n">
        <x:v>46291</x:v>
      </x:c>
      <x:c r="B9" s="20" t="str">
        <x:v>sábado</x:v>
      </x:c>
      <x:c r="C9" s="20" t="str">
        <x:v>09h00</x:v>
      </x:c>
      <x:c r="D9" s="20" t="str">
        <x:v>1ª rodada</x:v>
      </x:c>
      <x:c r="E9" s="20" t="str">
        <x:v>Chave B</x:v>
      </x:c>
      <x:c r="F9" s="20" t="str">
        <x:v>J1</x:v>
      </x:c>
      <x:c r="G9" s="20" t="str">
        <x:v>Cancha a sortear</x:v>
      </x:c>
      <x:c r="H9" s="20" t="str">
        <x:f>IF(Sorteio!C11="","B1 • atleta sorteado",Sorteio!C11)</x:f>
        <x:v>Daniel Leonel</x:v>
      </x:c>
      <x:c r="I9" s="19"/>
      <x:c r="J9" s="19"/>
      <x:c r="K9" s="20" t="str">
        <x:f>IF(Sorteio!C12="","B2 • atleta sorteado",Sorteio!C12)</x:f>
        <x:v>B2 • atleta sorteado</x:v>
      </x:c>
      <x:c r="L9" s="20" t="str">
        <x:f>IF(OR(H9="",K9="",ISBLANK(I9),ISBLANK(J9)),"",IF(I9&gt;J9,H9,IF(J9&gt;I9,K9,"PLACAR INVÁLIDO")))</x:f>
      </x:c>
      <x:c r="M9" s="20" t="str">
        <x:f>IF(OR(H9="",K9="",ISBLANK(I9),ISBLANK(J9)),"",IF(I9&lt;J9,H9,IF(J9&lt;I9,K9,"PLACAR INVÁLIDO")))</x:f>
      </x:c>
      <x:c r="N9" s="19"/>
    </x:row>
    <x:row r="10">
      <x:c r="A10" s="27" t="n">
        <x:v>46291</x:v>
      </x:c>
      <x:c r="B10" s="20" t="str">
        <x:v>sábado</x:v>
      </x:c>
      <x:c r="C10" s="20" t="str">
        <x:v>09h00</x:v>
      </x:c>
      <x:c r="D10" s="20" t="str">
        <x:v>1ª rodada</x:v>
      </x:c>
      <x:c r="E10" s="20" t="str">
        <x:v>Chave B</x:v>
      </x:c>
      <x:c r="F10" s="20" t="str">
        <x:v>J2</x:v>
      </x:c>
      <x:c r="G10" s="20" t="str">
        <x:v>Cancha que vagar</x:v>
      </x:c>
      <x:c r="H10" s="20" t="str">
        <x:f>IF(Sorteio!C13="","B3 • atleta sorteado",Sorteio!C13)</x:f>
        <x:v>B3 • atleta sorteado</x:v>
      </x:c>
      <x:c r="I10" s="19"/>
      <x:c r="J10" s="19"/>
      <x:c r="K10" s="20" t="str">
        <x:f>IF(Sorteio!C14="","B4 • atleta sorteado",Sorteio!C14)</x:f>
        <x:v>B4 • atleta sorteado</x:v>
      </x:c>
      <x:c r="L10" s="20" t="str">
        <x:f>IF(OR(H10="",K10="",ISBLANK(I10),ISBLANK(J10)),"",IF(I10&gt;J10,H10,IF(J10&gt;I10,K10,"PLACAR INVÁLIDO")))</x:f>
      </x:c>
      <x:c r="M10" s="20" t="str">
        <x:f>IF(OR(H10="",K10="",ISBLANK(I10),ISBLANK(J10)),"",IF(I10&lt;J10,H10,IF(J10&lt;I10,K10,"PLACAR INVÁLIDO")))</x:f>
      </x:c>
      <x:c r="N10" s="19"/>
    </x:row>
    <x:row r="11">
      <x:c r="A11" s="27" t="n">
        <x:v>46291</x:v>
      </x:c>
      <x:c r="B11" s="20" t="str">
        <x:v>sábado</x:v>
      </x:c>
      <x:c r="C11" s="20" t="str">
        <x:v>09h00</x:v>
      </x:c>
      <x:c r="D11" s="20" t="str">
        <x:v>1ª rodada</x:v>
      </x:c>
      <x:c r="E11" s="20" t="str">
        <x:v>Chave C</x:v>
      </x:c>
      <x:c r="F11" s="20" t="str">
        <x:v>J1</x:v>
      </x:c>
      <x:c r="G11" s="20" t="str">
        <x:v>Cancha que vagar</x:v>
      </x:c>
      <x:c r="H11" s="20" t="str">
        <x:f>IF(Sorteio!C15="","C1 • atleta sorteado",Sorteio!C15)</x:f>
        <x:v>Yuri Botti</x:v>
      </x:c>
      <x:c r="I11" s="19"/>
      <x:c r="J11" s="19"/>
      <x:c r="K11" s="20" t="str">
        <x:f>IF(Sorteio!C16="","C2 • atleta sorteado",Sorteio!C16)</x:f>
        <x:v>C2 • atleta sorteado</x:v>
      </x:c>
      <x:c r="L11" s="20" t="str">
        <x:f>IF(OR(H11="",K11="",ISBLANK(I11),ISBLANK(J11)),"",IF(I11&gt;J11,H11,IF(J11&gt;I11,K11,"PLACAR INVÁLIDO")))</x:f>
      </x:c>
      <x:c r="M11" s="20" t="str">
        <x:f>IF(OR(H11="",K11="",ISBLANK(I11),ISBLANK(J11)),"",IF(I11&lt;J11,H11,IF(J11&lt;I11,K11,"PLACAR INVÁLIDO")))</x:f>
      </x:c>
      <x:c r="N11" s="19"/>
    </x:row>
    <x:row r="12">
      <x:c r="A12" s="27" t="n">
        <x:v>46291</x:v>
      </x:c>
      <x:c r="B12" s="20" t="str">
        <x:v>sábado</x:v>
      </x:c>
      <x:c r="C12" s="20" t="str">
        <x:v>09h00</x:v>
      </x:c>
      <x:c r="D12" s="20" t="str">
        <x:v>1ª rodada</x:v>
      </x:c>
      <x:c r="E12" s="20" t="str">
        <x:v>Chave C</x:v>
      </x:c>
      <x:c r="F12" s="20" t="str">
        <x:v>J2</x:v>
      </x:c>
      <x:c r="G12" s="20" t="str">
        <x:v>Cancha que vagar</x:v>
      </x:c>
      <x:c r="H12" s="20" t="str">
        <x:f>IF(Sorteio!C17="","C3 • atleta sorteado",Sorteio!C17)</x:f>
        <x:v>C3 • atleta sorteado</x:v>
      </x:c>
      <x:c r="I12" s="19"/>
      <x:c r="J12" s="19"/>
      <x:c r="K12" s="20" t="str">
        <x:f>IF(Sorteio!C18="","C4 • atleta sorteado",Sorteio!C18)</x:f>
        <x:v>C4 • atleta sorteado</x:v>
      </x:c>
      <x:c r="L12" s="20" t="str">
        <x:f>IF(OR(H12="",K12="",ISBLANK(I12),ISBLANK(J12)),"",IF(I12&gt;J12,H12,IF(J12&gt;I12,K12,"PLACAR INVÁLIDO")))</x:f>
      </x:c>
      <x:c r="M12" s="20" t="str">
        <x:f>IF(OR(H12="",K12="",ISBLANK(I12),ISBLANK(J12)),"",IF(I12&lt;J12,H12,IF(J12&lt;I12,K12,"PLACAR INVÁLIDO")))</x:f>
      </x:c>
      <x:c r="N12" s="19"/>
    </x:row>
    <x:row r="13">
      <x:c r="A13" s="27" t="n">
        <x:v>46291</x:v>
      </x:c>
      <x:c r="B13" s="20" t="str">
        <x:v>sábado</x:v>
      </x:c>
      <x:c r="C13" s="20" t="str">
        <x:v>a seguir</x:v>
      </x:c>
      <x:c r="D13" s="20" t="str">
        <x:v>2ª rodada</x:v>
      </x:c>
      <x:c r="E13" s="20" t="str">
        <x:v>Chave A</x:v>
      </x:c>
      <x:c r="F13" s="20" t="str">
        <x:v>J3</x:v>
      </x:c>
      <x:c r="G13" s="20" t="str">
        <x:v>Cancha que vagar</x:v>
      </x:c>
      <x:c r="H13" s="20" t="str">
        <x:f>IF(L7="","Vencedor A-J1",L7)</x:f>
        <x:v>Vencedor A-J1</x:v>
      </x:c>
      <x:c r="I13" s="19"/>
      <x:c r="J13" s="19"/>
      <x:c r="K13" s="20" t="str">
        <x:f>IF(L8="","Vencedor A-J2",L8)</x:f>
        <x:v>Vencedor A-J2</x:v>
      </x:c>
      <x:c r="L13" s="20" t="str">
        <x:f>IF(OR(H13="",K13="",ISBLANK(I13),ISBLANK(J13)),"",IF(I13&gt;J13,H13,IF(J13&gt;I13,K13,"PLACAR INVÁLIDO")))</x:f>
      </x:c>
      <x:c r="M13" s="20" t="str">
        <x:f>IF(OR(H13="",K13="",ISBLANK(I13),ISBLANK(J13)),"",IF(I13&lt;J13,H13,IF(J13&lt;I13,K13,"PLACAR INVÁLIDO")))</x:f>
      </x:c>
      <x:c r="N13" s="19"/>
    </x:row>
    <x:row r="14">
      <x:c r="A14" s="27" t="n">
        <x:v>46291</x:v>
      </x:c>
      <x:c r="B14" s="20" t="str">
        <x:v>sábado</x:v>
      </x:c>
      <x:c r="C14" s="20" t="str">
        <x:v>a seguir</x:v>
      </x:c>
      <x:c r="D14" s="20" t="str">
        <x:v>2ª rodada</x:v>
      </x:c>
      <x:c r="E14" s="20" t="str">
        <x:v>Chave B</x:v>
      </x:c>
      <x:c r="F14" s="20" t="str">
        <x:v>J3</x:v>
      </x:c>
      <x:c r="G14" s="20" t="str">
        <x:v>Cancha que vagar</x:v>
      </x:c>
      <x:c r="H14" s="20" t="str">
        <x:f>IF(L9="","Vencedor B-J1",L9)</x:f>
        <x:v>Vencedor B-J1</x:v>
      </x:c>
      <x:c r="I14" s="19"/>
      <x:c r="J14" s="19"/>
      <x:c r="K14" s="20" t="str">
        <x:f>IF(L10="","Vencedor B-J2",L10)</x:f>
        <x:v>Vencedor B-J2</x:v>
      </x:c>
      <x:c r="L14" s="20" t="str">
        <x:f>IF(OR(H14="",K14="",ISBLANK(I14),ISBLANK(J14)),"",IF(I14&gt;J14,H14,IF(J14&gt;I14,K14,"PLACAR INVÁLIDO")))</x:f>
      </x:c>
      <x:c r="M14" s="20" t="str">
        <x:f>IF(OR(H14="",K14="",ISBLANK(I14),ISBLANK(J14)),"",IF(I14&lt;J14,H14,IF(J14&lt;I14,K14,"PLACAR INVÁLIDO")))</x:f>
      </x:c>
      <x:c r="N14" s="19"/>
    </x:row>
    <x:row r="15">
      <x:c r="A15" s="27" t="n">
        <x:v>46291</x:v>
      </x:c>
      <x:c r="B15" s="20" t="str">
        <x:v>sábado</x:v>
      </x:c>
      <x:c r="C15" s="20" t="str">
        <x:v>a seguir</x:v>
      </x:c>
      <x:c r="D15" s="20" t="str">
        <x:v>2ª rodada</x:v>
      </x:c>
      <x:c r="E15" s="20" t="str">
        <x:v>Chave C</x:v>
      </x:c>
      <x:c r="F15" s="20" t="str">
        <x:v>J3</x:v>
      </x:c>
      <x:c r="G15" s="20" t="str">
        <x:v>Cancha que vagar</x:v>
      </x:c>
      <x:c r="H15" s="20" t="str">
        <x:f>IF(L11="","Vencedor C-J1",L11)</x:f>
        <x:v>Vencedor C-J1</x:v>
      </x:c>
      <x:c r="I15" s="19"/>
      <x:c r="J15" s="19"/>
      <x:c r="K15" s="20" t="str">
        <x:f>IF(L12="","Vencedor C-J2",L12)</x:f>
        <x:v>Vencedor C-J2</x:v>
      </x:c>
      <x:c r="L15" s="20" t="str">
        <x:f>IF(OR(H15="",K15="",ISBLANK(I15),ISBLANK(J15)),"",IF(I15&gt;J15,H15,IF(J15&gt;I15,K15,"PLACAR INVÁLIDO")))</x:f>
      </x:c>
      <x:c r="M15" s="20" t="str">
        <x:f>IF(OR(H15="",K15="",ISBLANK(I15),ISBLANK(J15)),"",IF(I15&lt;J15,H15,IF(J15&lt;I15,K15,"PLACAR INVÁLIDO")))</x:f>
      </x:c>
      <x:c r="N15" s="19"/>
    </x:row>
    <x:row r="16">
      <x:c r="A16" s="27" t="n">
        <x:v>46291</x:v>
      </x:c>
      <x:c r="B16" s="20" t="str">
        <x:v>sábado</x:v>
      </x:c>
      <x:c r="C16" s="20" t="str">
        <x:v>a seguir</x:v>
      </x:c>
      <x:c r="D16" s="20" t="str">
        <x:v>2ª rodada</x:v>
      </x:c>
      <x:c r="E16" s="20" t="str">
        <x:v>Chave A</x:v>
      </x:c>
      <x:c r="F16" s="20" t="str">
        <x:v>J4</x:v>
      </x:c>
      <x:c r="G16" s="20" t="str">
        <x:v>Cancha que vagar</x:v>
      </x:c>
      <x:c r="H16" s="20" t="str">
        <x:f>IF(M7="","Perdedor A-J1",M7)</x:f>
        <x:v>Perdedor A-J1</x:v>
      </x:c>
      <x:c r="I16" s="19"/>
      <x:c r="J16" s="19"/>
      <x:c r="K16" s="20" t="str">
        <x:f>IF(M8="","Perdedor A-J2",M8)</x:f>
        <x:v>Perdedor A-J2</x:v>
      </x:c>
      <x:c r="L16" s="20" t="str">
        <x:f>IF(OR(H16="",K16="",ISBLANK(I16),ISBLANK(J16)),"",IF(I16&gt;J16,H16,IF(J16&gt;I16,K16,"PLACAR INVÁLIDO")))</x:f>
      </x:c>
      <x:c r="M16" s="20" t="str">
        <x:f>IF(OR(H16="",K16="",ISBLANK(I16),ISBLANK(J16)),"",IF(I16&lt;J16,H16,IF(J16&lt;I16,K16,"PLACAR INVÁLIDO")))</x:f>
      </x:c>
      <x:c r="N16" s="19"/>
    </x:row>
    <x:row r="17">
      <x:c r="A17" s="27" t="n">
        <x:v>46291</x:v>
      </x:c>
      <x:c r="B17" s="20" t="str">
        <x:v>sábado</x:v>
      </x:c>
      <x:c r="C17" s="20" t="str">
        <x:v>a seguir</x:v>
      </x:c>
      <x:c r="D17" s="20" t="str">
        <x:v>2ª rodada</x:v>
      </x:c>
      <x:c r="E17" s="20" t="str">
        <x:v>Chave B</x:v>
      </x:c>
      <x:c r="F17" s="20" t="str">
        <x:v>J4</x:v>
      </x:c>
      <x:c r="G17" s="20" t="str">
        <x:v>Cancha que vagar</x:v>
      </x:c>
      <x:c r="H17" s="20" t="str">
        <x:f>IF(M9="","Perdedor B-J1",M9)</x:f>
        <x:v>Perdedor B-J1</x:v>
      </x:c>
      <x:c r="I17" s="19"/>
      <x:c r="J17" s="19"/>
      <x:c r="K17" s="20" t="str">
        <x:f>IF(M10="","Perdedor B-J2",M10)</x:f>
        <x:v>Perdedor B-J2</x:v>
      </x:c>
      <x:c r="L17" s="20" t="str">
        <x:f>IF(OR(H17="",K17="",ISBLANK(I17),ISBLANK(J17)),"",IF(I17&gt;J17,H17,IF(J17&gt;I17,K17,"PLACAR INVÁLIDO")))</x:f>
      </x:c>
      <x:c r="M17" s="20" t="str">
        <x:f>IF(OR(H17="",K17="",ISBLANK(I17),ISBLANK(J17)),"",IF(I17&lt;J17,H17,IF(J17&lt;I17,K17,"PLACAR INVÁLIDO")))</x:f>
      </x:c>
      <x:c r="N17" s="19"/>
    </x:row>
    <x:row r="18">
      <x:c r="A18" s="27" t="n">
        <x:v>46291</x:v>
      </x:c>
      <x:c r="B18" s="20" t="str">
        <x:v>sábado</x:v>
      </x:c>
      <x:c r="C18" s="20" t="str">
        <x:v>a seguir</x:v>
      </x:c>
      <x:c r="D18" s="20" t="str">
        <x:v>2ª rodada</x:v>
      </x:c>
      <x:c r="E18" s="20" t="str">
        <x:v>Chave C</x:v>
      </x:c>
      <x:c r="F18" s="20" t="str">
        <x:v>J4</x:v>
      </x:c>
      <x:c r="G18" s="20" t="str">
        <x:v>Cancha que vagar</x:v>
      </x:c>
      <x:c r="H18" s="20" t="str">
        <x:f>IF(M11="","Perdedor C-J1",M11)</x:f>
        <x:v>Perdedor C-J1</x:v>
      </x:c>
      <x:c r="I18" s="19"/>
      <x:c r="J18" s="19"/>
      <x:c r="K18" s="20" t="str">
        <x:f>IF(M12="","Perdedor C-J2",M12)</x:f>
        <x:v>Perdedor C-J2</x:v>
      </x:c>
      <x:c r="L18" s="20" t="str">
        <x:f>IF(OR(H18="",K18="",ISBLANK(I18),ISBLANK(J18)),"",IF(I18&gt;J18,H18,IF(J18&gt;I18,K18,"PLACAR INVÁLIDO")))</x:f>
      </x:c>
      <x:c r="M18" s="20" t="str">
        <x:f>IF(OR(H18="",K18="",ISBLANK(I18),ISBLANK(J18)),"",IF(I18&lt;J18,H18,IF(J18&lt;I18,K18,"PLACAR INVÁLIDO")))</x:f>
      </x:c>
      <x:c r="N18" s="19"/>
    </x:row>
    <x:row r="19">
      <x:c r="A19" s="27" t="n">
        <x:v>46291</x:v>
      </x:c>
      <x:c r="B19" s="20" t="str">
        <x:v>sábado</x:v>
      </x:c>
      <x:c r="C19" s="20" t="str">
        <x:v>a seguir</x:v>
      </x:c>
      <x:c r="D19" s="20" t="str">
        <x:v>3ª rodada</x:v>
      </x:c>
      <x:c r="E19" s="20" t="str">
        <x:v>Chave A</x:v>
      </x:c>
      <x:c r="F19" s="20" t="str">
        <x:v>J5</x:v>
      </x:c>
      <x:c r="G19" s="20" t="str">
        <x:v>Cancha que vagar</x:v>
      </x:c>
      <x:c r="H19" s="20" t="str">
        <x:f>IF(M13="","Perdedor A-J3",M13)</x:f>
        <x:v>Perdedor A-J3</x:v>
      </x:c>
      <x:c r="I19" s="19"/>
      <x:c r="J19" s="19"/>
      <x:c r="K19" s="20" t="str">
        <x:f>IF(L16="","Vencedor A-J4",L16)</x:f>
        <x:v>Vencedor A-J4</x:v>
      </x:c>
      <x:c r="L19" s="20" t="str">
        <x:f>IF(OR(H19="",K19="",ISBLANK(I19),ISBLANK(J19)),"",IF(I19&gt;J19,H19,IF(J19&gt;I19,K19,"PLACAR INVÁLIDO")))</x:f>
      </x:c>
      <x:c r="M19" s="20" t="str">
        <x:f>IF(OR(H19="",K19="",ISBLANK(I19),ISBLANK(J19)),"",IF(I19&lt;J19,H19,IF(J19&lt;I19,K19,"PLACAR INVÁLIDO")))</x:f>
      </x:c>
      <x:c r="N19" s="19"/>
    </x:row>
    <x:row r="20">
      <x:c r="A20" s="27" t="n">
        <x:v>46291</x:v>
      </x:c>
      <x:c r="B20" s="20" t="str">
        <x:v>sábado</x:v>
      </x:c>
      <x:c r="C20" s="20" t="str">
        <x:v>a seguir</x:v>
      </x:c>
      <x:c r="D20" s="20" t="str">
        <x:v>3ª rodada</x:v>
      </x:c>
      <x:c r="E20" s="20" t="str">
        <x:v>Chave B</x:v>
      </x:c>
      <x:c r="F20" s="20" t="str">
        <x:v>J5</x:v>
      </x:c>
      <x:c r="G20" s="20" t="str">
        <x:v>Cancha que vagar</x:v>
      </x:c>
      <x:c r="H20" s="20" t="str">
        <x:f>IF(M14="","Perdedor B-J3",M14)</x:f>
        <x:v>Perdedor B-J3</x:v>
      </x:c>
      <x:c r="I20" s="19"/>
      <x:c r="J20" s="19"/>
      <x:c r="K20" s="20" t="str">
        <x:f>IF(L17="","Vencedor B-J4",L17)</x:f>
        <x:v>Vencedor B-J4</x:v>
      </x:c>
      <x:c r="L20" s="20" t="str">
        <x:f>IF(OR(H20="",K20="",ISBLANK(I20),ISBLANK(J20)),"",IF(I20&gt;J20,H20,IF(J20&gt;I20,K20,"PLACAR INVÁLIDO")))</x:f>
      </x:c>
      <x:c r="M20" s="20" t="str">
        <x:f>IF(OR(H20="",K20="",ISBLANK(I20),ISBLANK(J20)),"",IF(I20&lt;J20,H20,IF(J20&lt;I20,K20,"PLACAR INVÁLIDO")))</x:f>
      </x:c>
      <x:c r="N20" s="19"/>
    </x:row>
    <x:row r="21">
      <x:c r="A21" s="27" t="n">
        <x:v>46291</x:v>
      </x:c>
      <x:c r="B21" s="20" t="str">
        <x:v>sábado</x:v>
      </x:c>
      <x:c r="C21" s="20" t="str">
        <x:v>a seguir</x:v>
      </x:c>
      <x:c r="D21" s="20" t="str">
        <x:v>3ª rodada</x:v>
      </x:c>
      <x:c r="E21" s="20" t="str">
        <x:v>Chave C</x:v>
      </x:c>
      <x:c r="F21" s="20" t="str">
        <x:v>J5</x:v>
      </x:c>
      <x:c r="G21" s="20" t="str">
        <x:v>Cancha que vagar</x:v>
      </x:c>
      <x:c r="H21" s="20" t="str">
        <x:f>IF(M15="","Perdedor C-J3",M15)</x:f>
        <x:v>Perdedor C-J3</x:v>
      </x:c>
      <x:c r="I21" s="19"/>
      <x:c r="J21" s="19"/>
      <x:c r="K21" s="20" t="str">
        <x:f>IF(L18="","Vencedor C-J4",L18)</x:f>
        <x:v>Vencedor C-J4</x:v>
      </x:c>
      <x:c r="L21" s="20" t="str">
        <x:f>IF(OR(H21="",K21="",ISBLANK(I21),ISBLANK(J21)),"",IF(I21&gt;J21,H21,IF(J21&gt;I21,K21,"PLACAR INVÁLIDO")))</x:f>
      </x:c>
      <x:c r="M21" s="20" t="str">
        <x:f>IF(OR(H21="",K21="",ISBLANK(I21),ISBLANK(J21)),"",IF(I21&lt;J21,H21,IF(J21&lt;I21,K21,"PLACAR INVÁLIDO")))</x:f>
      </x:c>
      <x:c r="N21" s="19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</x:row>
    <x:row r="24" ht="30" customHeight="1">
      <x:c r="A24" s="51" t="str">
        <x:v>ORGANIZAÇÃO</x:v>
      </x:c>
      <x:c r="B24" s="51" t="str">
        <x:v>Lance os placares imediatamente após cada jogo. Vencedores, perdedores e confrontos seguintes serão atualizados automaticamente.</x:v>
      </x:c>
      <x:c r="C24" s="51"/>
      <x:c r="D24" s="51"/>
      <x:c r="E24" s="51"/>
      <x:c r="F24" s="51"/>
      <x:c r="G24" s="51"/>
      <x:c r="H24" s="51"/>
      <x:c r="I24" s="51"/>
      <x:c r="J24" s="51"/>
      <x:c r="K24" s="51"/>
      <x:c r="L24" s="51"/>
      <x:c r="M24" s="51"/>
      <x:c r="N24" s="51"/>
    </x:row>
  </x:sheetData>
  <x:mergeCells>
    <x:mergeCell ref="A1:N1"/>
    <x:mergeCell ref="A2:N2"/>
    <x:mergeCell ref="A4:N4"/>
    <x:mergeCell ref="A24:N24"/>
  </x:mergeCells>
  <x:conditionalFormatting sqref="L7:M21">
    <x:cfRule type="containsText" dxfId="0" priority="1" operator="containsText" text="PLACAR INVÁLIDO"/>
  </x:conditionalFormatting>
  <x:dataValidations count="1">
    <x:dataValidation type="whole" operator="between" sqref="I7:J21">
      <x:formula1>0</x:formula1>
      <x:formula2>12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0" hidden="0" customWidth="1"/>
    <x:col min="3" max="3" width="14" hidden="0" customWidth="1"/>
    <x:col min="4" max="4" width="14" hidden="0" customWidth="1"/>
    <x:col min="5" max="5" width="10" hidden="0" customWidth="1"/>
    <x:col min="6" max="6" width="10" hidden="0" customWidth="1"/>
    <x:col min="7" max="7" width="23" hidden="0" customWidth="1"/>
    <x:col min="8" max="8" width="25" hidden="0" customWidth="1"/>
    <x:col min="9" max="9" width="10" hidden="0" customWidth="1"/>
  </x:cols>
  <x:sheetData>
    <x:row r="1" ht="28" customHeight="1">
      <x:c r="A1" s="4" t="str">
        <x:v>FASE DE CHAVES • ESTATÍSTICAS E CLASSIFICAÇÃO AUTOMÁTICA</x:v>
      </x:c>
      <x:c r="B1" s="4" t="str">
        <x:v>FASE DE CHAVES • ESTATÍSTICAS E CLASSIFICAÇÃO AUTOMÁTICA</x:v>
      </x:c>
      <x:c r="C1" s="4" t="str">
        <x:v>FASE DE CHAVES • ESTATÍSTICAS E CLASSIFICAÇÃO AUTOMÁTICA</x:v>
      </x:c>
      <x:c r="D1" s="4" t="str">
        <x:v>FASE DE CHAVES • ESTATÍSTICAS E CLASSIFICAÇÃO AUTOMÁTICA</x:v>
      </x:c>
      <x:c r="E1" s="4" t="str">
        <x:v>FASE DE CHAVES • ESTATÍSTICAS E CLASSIFICAÇÃO AUTOMÁTICA</x:v>
      </x:c>
      <x:c r="F1" s="4" t="str">
        <x:v>FASE DE CHAVES • ESTATÍSTICAS E CLASSIFICAÇÃO AUTOMÁTICA</x:v>
      </x:c>
      <x:c r="G1" s="4" t="str">
        <x:v>FASE DE CHAVES • ESTATÍSTICAS E CLASSIFICAÇÃO AUTOMÁTICA</x:v>
      </x:c>
      <x:c r="H1" s="4" t="str">
        <x:v>FASE DE CHAVES • ESTATÍSTICAS E CLASSIFICAÇÃO AUTOMÁTICA</x:v>
      </x:c>
      <x:c r="I1" s="4" t="str">
        <x:v>FASE DE CHAVES • ESTATÍSTICAS E CLASSIFICAÇÃO AUTOMÁTICA</x:v>
      </x:c>
    </x:row>
    <x:row r="2">
      <x:c r="A2" s="45" t="str">
        <x:v>Cada chave segue J1, J2, J3, J4 e J5. O resultado da colocação é definido automaticamente pelos jogos.</x:v>
      </x:c>
      <x:c r="B2" s="45" t="str">
        <x:v>Cada chave segue J1, J2, J3, J4 e J5. O resultado da colocação é definido automaticamente pelos jogos.</x:v>
      </x:c>
      <x:c r="C2" s="45" t="str">
        <x:v>Cada chave segue J1, J2, J3, J4 e J5. O resultado da colocação é definido automaticamente pelos jogos.</x:v>
      </x:c>
      <x:c r="D2" s="45" t="str">
        <x:v>Cada chave segue J1, J2, J3, J4 e J5. O resultado da colocação é definido automaticamente pelos jogos.</x:v>
      </x:c>
      <x:c r="E2" s="45" t="str">
        <x:v>Cada chave segue J1, J2, J3, J4 e J5. O resultado da colocação é definido automaticamente pelos jogos.</x:v>
      </x:c>
      <x:c r="F2" s="45" t="str">
        <x:v>Cada chave segue J1, J2, J3, J4 e J5. O resultado da colocação é definido automaticamente pelos jogos.</x:v>
      </x:c>
      <x:c r="G2" s="45" t="str">
        <x:v>Cada chave segue J1, J2, J3, J4 e J5. O resultado da colocação é definido automaticamente pelos jogos.</x:v>
      </x:c>
      <x:c r="H2" s="45" t="str">
        <x:v>Cada chave segue J1, J2, J3, J4 e J5. O resultado da colocação é definido automaticamente pelos jogos.</x:v>
      </x:c>
      <x:c r="I2" s="45" t="str">
        <x:v>Cada chave segue J1, J2, J3, J4 e J5. O resultado da colocação é definido automaticamente pelos jogos.</x:v>
      </x:c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</x:row>
    <x:row r="4">
      <x:c r="A4" s="32" t="str">
        <x:v>CHAVE A</x:v>
      </x:c>
      <x:c r="B4" s="32"/>
      <x:c r="C4" s="32"/>
      <x:c r="D4" s="32"/>
      <x:c r="E4" s="32"/>
      <x:c r="F4" s="32"/>
      <x:c r="G4" s="32"/>
      <x:c r="H4" s="32"/>
      <x:c r="I4" s="32"/>
    </x:row>
    <x:row r="5">
      <x:c r="A5" s="20" t="str">
        <x:f>IF(Sorteio!C7="","",Sorteio!C7)</x:f>
        <x:v>Junior Gamarano</x:v>
      </x:c>
      <x:c r="B5" s="20" t="n">
        <x:f>IF(A5="","",COUNTIF('Programação'!$L$7:$L$21,A5))</x:f>
        <x:v>0</x:v>
      </x:c>
      <x:c r="C5" s="20" t="n">
        <x:f>IF(A5="","",SUMIFS('Programação'!$I$7:$I$21,'Programação'!$H$7:$H$21,A5)+SUMIFS('Programação'!$J$7:$J$21,'Programação'!$K$7:$K$21,A5))</x:f>
        <x:v>0</x:v>
      </x:c>
      <x:c r="D5" s="20" t="n">
        <x:f>IF(A5="","",SUMIFS('Programação'!$J$7:$J$21,'Programação'!$H$7:$H$21,A5)+SUMIFS('Programação'!$I$7:$I$21,'Programação'!$K$7:$K$21,A5))</x:f>
        <x:v>0</x:v>
      </x:c>
      <x:c r="E5" s="20" t="n">
        <x:f>IF(A5="","",C5-D5)</x:f>
        <x:v>0</x:v>
      </x:c>
      <x:c r="F5" s="20" t="str">
        <x:f>IF(A5="","",IF(A5='Programação'!L13,1,IF(A5='Programação'!L19,2,IF(A5='Programação'!M19,3,IF(A5='Programação'!M16,4,"")))))</x:f>
      </x:c>
      <x:c r="G5" s="19"/>
      <x:c r="H5" s="20" t="str">
        <x:f>IF(A5="","",IF(F5="","Aguardando jogos",IF(OR(F5=1,F5=2,F5=3),"Classificado à comparação","4º lugar")))</x:f>
        <x:v>Aguardando jogos</x:v>
      </x:c>
      <x:c r="I5" s="20" t="str">
        <x:v>Chave A</x:v>
      </x:c>
    </x:row>
    <x:row r="6">
      <x:c r="A6" s="20" t="str">
        <x:f>IF(Sorteio!C8="","",Sorteio!C8)</x:f>
      </x:c>
      <x:c r="B6" s="20" t="str">
        <x:f>IF(A6="","",COUNTIF('Programação'!$L$7:$L$21,A6))</x:f>
      </x:c>
      <x:c r="C6" s="20" t="str">
        <x:f>IF(A6="","",SUMIFS('Programação'!$I$7:$I$21,'Programação'!$H$7:$H$21,A6)+SUMIFS('Programação'!$J$7:$J$21,'Programação'!$K$7:$K$21,A6))</x:f>
      </x:c>
      <x:c r="D6" s="20" t="str">
        <x:f>IF(A6="","",SUMIFS('Programação'!$J$7:$J$21,'Programação'!$H$7:$H$21,A6)+SUMIFS('Programação'!$I$7:$I$21,'Programação'!$K$7:$K$21,A6))</x:f>
      </x:c>
      <x:c r="E6" s="20" t="str">
        <x:f>IF(A6="","",C6-D6)</x:f>
      </x:c>
      <x:c r="F6" s="20" t="str">
        <x:f>IF(A6="","",IF(A6='Programação'!L13,1,IF(A6='Programação'!L19,2,IF(A6='Programação'!M19,3,IF(A6='Programação'!M16,4,"")))))</x:f>
      </x:c>
      <x:c r="G6" s="19"/>
      <x:c r="H6" s="20" t="str">
        <x:f>IF(A6="","",IF(F6="","Aguardando jogos",IF(OR(F6=1,F6=2,F6=3),"Classificado à comparação","4º lugar")))</x:f>
      </x:c>
      <x:c r="I6" s="20" t="str">
        <x:v>Chave A</x:v>
      </x:c>
    </x:row>
    <x:row r="7">
      <x:c r="A7" s="20" t="str">
        <x:f>IF(Sorteio!C9="","",Sorteio!C9)</x:f>
      </x:c>
      <x:c r="B7" s="20" t="str">
        <x:f>IF(A7="","",COUNTIF('Programação'!$L$7:$L$21,A7))</x:f>
      </x:c>
      <x:c r="C7" s="20" t="str">
        <x:f>IF(A7="","",SUMIFS('Programação'!$I$7:$I$21,'Programação'!$H$7:$H$21,A7)+SUMIFS('Programação'!$J$7:$J$21,'Programação'!$K$7:$K$21,A7))</x:f>
      </x:c>
      <x:c r="D7" s="20" t="str">
        <x:f>IF(A7="","",SUMIFS('Programação'!$J$7:$J$21,'Programação'!$H$7:$H$21,A7)+SUMIFS('Programação'!$I$7:$I$21,'Programação'!$K$7:$K$21,A7))</x:f>
      </x:c>
      <x:c r="E7" s="20" t="str">
        <x:f>IF(A7="","",C7-D7)</x:f>
      </x:c>
      <x:c r="F7" s="20" t="str">
        <x:f>IF(A7="","",IF(A7='Programação'!L13,1,IF(A7='Programação'!L19,2,IF(A7='Programação'!M19,3,IF(A7='Programação'!M16,4,"")))))</x:f>
      </x:c>
      <x:c r="G7" s="19"/>
      <x:c r="H7" s="20" t="str">
        <x:f>IF(A7="","",IF(F7="","Aguardando jogos",IF(OR(F7=1,F7=2,F7=3),"Classificado à comparação","4º lugar")))</x:f>
      </x:c>
      <x:c r="I7" s="20" t="str">
        <x:v>Chave A</x:v>
      </x:c>
    </x:row>
    <x:row r="8">
      <x:c r="A8" s="20" t="str">
        <x:f>IF(Sorteio!C10="","",Sorteio!C10)</x:f>
      </x:c>
      <x:c r="B8" s="20" t="str">
        <x:f>IF(A8="","",COUNTIF('Programação'!$L$7:$L$21,A8))</x:f>
      </x:c>
      <x:c r="C8" s="20" t="str">
        <x:f>IF(A8="","",SUMIFS('Programação'!$I$7:$I$21,'Programação'!$H$7:$H$21,A8)+SUMIFS('Programação'!$J$7:$J$21,'Programação'!$K$7:$K$21,A8))</x:f>
      </x:c>
      <x:c r="D8" s="20" t="str">
        <x:f>IF(A8="","",SUMIFS('Programação'!$J$7:$J$21,'Programação'!$H$7:$H$21,A8)+SUMIFS('Programação'!$I$7:$I$21,'Programação'!$K$7:$K$21,A8))</x:f>
      </x:c>
      <x:c r="E8" s="20" t="str">
        <x:f>IF(A8="","",C8-D8)</x:f>
      </x:c>
      <x:c r="F8" s="20" t="str">
        <x:f>IF(A8="","",IF(A8='Programação'!L13,1,IF(A8='Programação'!L19,2,IF(A8='Programação'!M19,3,IF(A8='Programação'!M16,4,"")))))</x:f>
      </x:c>
      <x:c r="G8" s="19"/>
      <x:c r="H8" s="20" t="str">
        <x:f>IF(A8="","",IF(F8="","Aguardando jogos",IF(OR(F8=1,F8=2,F8=3),"Classificado à comparação","4º lugar")))</x:f>
      </x:c>
      <x:c r="I8" s="20" t="str">
        <x:v>Chave A</x:v>
      </x:c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</x:row>
    <x:row r="10">
      <x:c r="A10" s="52" t="str">
        <x:v>CHAVE B</x:v>
      </x:c>
      <x:c r="B10" s="52"/>
      <x:c r="C10" s="52"/>
      <x:c r="D10" s="52"/>
      <x:c r="E10" s="52"/>
      <x:c r="F10" s="52"/>
      <x:c r="G10" s="52"/>
      <x:c r="H10" s="52"/>
      <x:c r="I10" s="52"/>
    </x:row>
    <x:row r="11">
      <x:c r="A11" s="20" t="str">
        <x:f>IF(Sorteio!C11="","",Sorteio!C11)</x:f>
        <x:v>Daniel Leonel</x:v>
      </x:c>
      <x:c r="B11" s="20" t="n">
        <x:f>IF(A11="","",COUNTIF('Programação'!$L$7:$L$21,A11))</x:f>
        <x:v>0</x:v>
      </x:c>
      <x:c r="C11" s="20" t="n">
        <x:f>IF(A11="","",SUMIFS('Programação'!$I$7:$I$21,'Programação'!$H$7:$H$21,A11)+SUMIFS('Programação'!$J$7:$J$21,'Programação'!$K$7:$K$21,A11))</x:f>
        <x:v>0</x:v>
      </x:c>
      <x:c r="D11" s="20" t="n">
        <x:f>IF(A11="","",SUMIFS('Programação'!$J$7:$J$21,'Programação'!$H$7:$H$21,A11)+SUMIFS('Programação'!$I$7:$I$21,'Programação'!$K$7:$K$21,A11))</x:f>
        <x:v>0</x:v>
      </x:c>
      <x:c r="E11" s="20" t="n">
        <x:f>IF(A11="","",C11-D11)</x:f>
        <x:v>0</x:v>
      </x:c>
      <x:c r="F11" s="20" t="str">
        <x:f>IF(A11="","",IF(A11='Programação'!L14,1,IF(A11='Programação'!L20,2,IF(A11='Programação'!M20,3,IF(A11='Programação'!M17,4,"")))))</x:f>
      </x:c>
      <x:c r="G11" s="19"/>
      <x:c r="H11" s="20" t="str">
        <x:f>IF(A11="","",IF(F11="","Aguardando jogos",IF(OR(F11=1,F11=2,F11=3),"Classificado à comparação","4º lugar")))</x:f>
        <x:v>Aguardando jogos</x:v>
      </x:c>
      <x:c r="I11" s="20" t="str">
        <x:v>Chave B</x:v>
      </x:c>
    </x:row>
    <x:row r="12">
      <x:c r="A12" s="20" t="str">
        <x:f>IF(Sorteio!C12="","",Sorteio!C12)</x:f>
      </x:c>
      <x:c r="B12" s="20" t="str">
        <x:f>IF(A12="","",COUNTIF('Programação'!$L$7:$L$21,A12))</x:f>
      </x:c>
      <x:c r="C12" s="20" t="str">
        <x:f>IF(A12="","",SUMIFS('Programação'!$I$7:$I$21,'Programação'!$H$7:$H$21,A12)+SUMIFS('Programação'!$J$7:$J$21,'Programação'!$K$7:$K$21,A12))</x:f>
      </x:c>
      <x:c r="D12" s="20" t="str">
        <x:f>IF(A12="","",SUMIFS('Programação'!$J$7:$J$21,'Programação'!$H$7:$H$21,A12)+SUMIFS('Programação'!$I$7:$I$21,'Programação'!$K$7:$K$21,A12))</x:f>
      </x:c>
      <x:c r="E12" s="20" t="str">
        <x:f>IF(A12="","",C12-D12)</x:f>
      </x:c>
      <x:c r="F12" s="20" t="str">
        <x:f>IF(A12="","",IF(A12='Programação'!L14,1,IF(A12='Programação'!L20,2,IF(A12='Programação'!M20,3,IF(A12='Programação'!M17,4,"")))))</x:f>
      </x:c>
      <x:c r="G12" s="19"/>
      <x:c r="H12" s="20" t="str">
        <x:f>IF(A12="","",IF(F12="","Aguardando jogos",IF(OR(F12=1,F12=2,F12=3),"Classificado à comparação","4º lugar")))</x:f>
      </x:c>
      <x:c r="I12" s="20" t="str">
        <x:v>Chave B</x:v>
      </x:c>
    </x:row>
    <x:row r="13">
      <x:c r="A13" s="20" t="str">
        <x:f>IF(Sorteio!C13="","",Sorteio!C13)</x:f>
      </x:c>
      <x:c r="B13" s="20" t="str">
        <x:f>IF(A13="","",COUNTIF('Programação'!$L$7:$L$21,A13))</x:f>
      </x:c>
      <x:c r="C13" s="20" t="str">
        <x:f>IF(A13="","",SUMIFS('Programação'!$I$7:$I$21,'Programação'!$H$7:$H$21,A13)+SUMIFS('Programação'!$J$7:$J$21,'Programação'!$K$7:$K$21,A13))</x:f>
      </x:c>
      <x:c r="D13" s="20" t="str">
        <x:f>IF(A13="","",SUMIFS('Programação'!$J$7:$J$21,'Programação'!$H$7:$H$21,A13)+SUMIFS('Programação'!$I$7:$I$21,'Programação'!$K$7:$K$21,A13))</x:f>
      </x:c>
      <x:c r="E13" s="20" t="str">
        <x:f>IF(A13="","",C13-D13)</x:f>
      </x:c>
      <x:c r="F13" s="20" t="str">
        <x:f>IF(A13="","",IF(A13='Programação'!L14,1,IF(A13='Programação'!L20,2,IF(A13='Programação'!M20,3,IF(A13='Programação'!M17,4,"")))))</x:f>
      </x:c>
      <x:c r="G13" s="19"/>
      <x:c r="H13" s="20" t="str">
        <x:f>IF(A13="","",IF(F13="","Aguardando jogos",IF(OR(F13=1,F13=2,F13=3),"Classificado à comparação","4º lugar")))</x:f>
      </x:c>
      <x:c r="I13" s="20" t="str">
        <x:v>Chave B</x:v>
      </x:c>
    </x:row>
    <x:row r="14">
      <x:c r="A14" s="20" t="str">
        <x:f>IF(Sorteio!C14="","",Sorteio!C14)</x:f>
      </x:c>
      <x:c r="B14" s="20" t="str">
        <x:f>IF(A14="","",COUNTIF('Programação'!$L$7:$L$21,A14))</x:f>
      </x:c>
      <x:c r="C14" s="20" t="str">
        <x:f>IF(A14="","",SUMIFS('Programação'!$I$7:$I$21,'Programação'!$H$7:$H$21,A14)+SUMIFS('Programação'!$J$7:$J$21,'Programação'!$K$7:$K$21,A14))</x:f>
      </x:c>
      <x:c r="D14" s="20" t="str">
        <x:f>IF(A14="","",SUMIFS('Programação'!$J$7:$J$21,'Programação'!$H$7:$H$21,A14)+SUMIFS('Programação'!$I$7:$I$21,'Programação'!$K$7:$K$21,A14))</x:f>
      </x:c>
      <x:c r="E14" s="20" t="str">
        <x:f>IF(A14="","",C14-D14)</x:f>
      </x:c>
      <x:c r="F14" s="20" t="str">
        <x:f>IF(A14="","",IF(A14='Programação'!L14,1,IF(A14='Programação'!L20,2,IF(A14='Programação'!M20,3,IF(A14='Programação'!M17,4,"")))))</x:f>
      </x:c>
      <x:c r="G14" s="19"/>
      <x:c r="H14" s="20" t="str">
        <x:f>IF(A14="","",IF(F14="","Aguardando jogos",IF(OR(F14=1,F14=2,F14=3),"Classificado à comparação","4º lugar")))</x:f>
      </x:c>
      <x:c r="I14" s="20" t="str">
        <x:v>Chave B</x:v>
      </x:c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</x:row>
    <x:row r="16">
      <x:c r="A16" s="52" t="str">
        <x:v>CHAVE C</x:v>
      </x:c>
      <x:c r="B16" s="52"/>
      <x:c r="C16" s="52"/>
      <x:c r="D16" s="52"/>
      <x:c r="E16" s="52"/>
      <x:c r="F16" s="52"/>
      <x:c r="G16" s="52"/>
      <x:c r="H16" s="52"/>
      <x:c r="I16" s="52"/>
    </x:row>
    <x:row r="17">
      <x:c r="A17" s="20" t="str">
        <x:f>IF(Sorteio!C15="","",Sorteio!C15)</x:f>
        <x:v>Yuri Botti</x:v>
      </x:c>
      <x:c r="B17" s="20" t="n">
        <x:f>IF(A17="","",COUNTIF('Programação'!$L$7:$L$21,A17))</x:f>
        <x:v>0</x:v>
      </x:c>
      <x:c r="C17" s="20" t="n">
        <x:f>IF(A17="","",SUMIFS('Programação'!$I$7:$I$21,'Programação'!$H$7:$H$21,A17)+SUMIFS('Programação'!$J$7:$J$21,'Programação'!$K$7:$K$21,A17))</x:f>
        <x:v>0</x:v>
      </x:c>
      <x:c r="D17" s="20" t="n">
        <x:f>IF(A17="","",SUMIFS('Programação'!$J$7:$J$21,'Programação'!$H$7:$H$21,A17)+SUMIFS('Programação'!$I$7:$I$21,'Programação'!$K$7:$K$21,A17))</x:f>
        <x:v>0</x:v>
      </x:c>
      <x:c r="E17" s="20" t="n">
        <x:f>IF(A17="","",C17-D17)</x:f>
        <x:v>0</x:v>
      </x:c>
      <x:c r="F17" s="20" t="str">
        <x:f>IF(A17="","",IF(A17='Programação'!L15,1,IF(A17='Programação'!L21,2,IF(A17='Programação'!M21,3,IF(A17='Programação'!M18,4,"")))))</x:f>
      </x:c>
      <x:c r="G17" s="19"/>
      <x:c r="H17" s="20" t="str">
        <x:f>IF(A17="","",IF(F17="","Aguardando jogos",IF(OR(F17=1,F17=2,F17=3),"Classificado à comparação","4º lugar")))</x:f>
        <x:v>Aguardando jogos</x:v>
      </x:c>
      <x:c r="I17" s="20" t="str">
        <x:v>Chave C</x:v>
      </x:c>
    </x:row>
    <x:row r="18">
      <x:c r="A18" s="20" t="str">
        <x:f>IF(Sorteio!C16="","",Sorteio!C16)</x:f>
      </x:c>
      <x:c r="B18" s="20" t="str">
        <x:f>IF(A18="","",COUNTIF('Programação'!$L$7:$L$21,A18))</x:f>
      </x:c>
      <x:c r="C18" s="20" t="str">
        <x:f>IF(A18="","",SUMIFS('Programação'!$I$7:$I$21,'Programação'!$H$7:$H$21,A18)+SUMIFS('Programação'!$J$7:$J$21,'Programação'!$K$7:$K$21,A18))</x:f>
      </x:c>
      <x:c r="D18" s="20" t="str">
        <x:f>IF(A18="","",SUMIFS('Programação'!$J$7:$J$21,'Programação'!$H$7:$H$21,A18)+SUMIFS('Programação'!$I$7:$I$21,'Programação'!$K$7:$K$21,A18))</x:f>
      </x:c>
      <x:c r="E18" s="20" t="str">
        <x:f>IF(A18="","",C18-D18)</x:f>
      </x:c>
      <x:c r="F18" s="20" t="str">
        <x:f>IF(A18="","",IF(A18='Programação'!L15,1,IF(A18='Programação'!L21,2,IF(A18='Programação'!M21,3,IF(A18='Programação'!M18,4,"")))))</x:f>
      </x:c>
      <x:c r="G18" s="19"/>
      <x:c r="H18" s="20" t="str">
        <x:f>IF(A18="","",IF(F18="","Aguardando jogos",IF(OR(F18=1,F18=2,F18=3),"Classificado à comparação","4º lugar")))</x:f>
      </x:c>
      <x:c r="I18" s="20" t="str">
        <x:v>Chave C</x:v>
      </x:c>
    </x:row>
    <x:row r="19">
      <x:c r="A19" s="20" t="str">
        <x:f>IF(Sorteio!C17="","",Sorteio!C17)</x:f>
      </x:c>
      <x:c r="B19" s="20" t="str">
        <x:f>IF(A19="","",COUNTIF('Programação'!$L$7:$L$21,A19))</x:f>
      </x:c>
      <x:c r="C19" s="20" t="str">
        <x:f>IF(A19="","",SUMIFS('Programação'!$I$7:$I$21,'Programação'!$H$7:$H$21,A19)+SUMIFS('Programação'!$J$7:$J$21,'Programação'!$K$7:$K$21,A19))</x:f>
      </x:c>
      <x:c r="D19" s="20" t="str">
        <x:f>IF(A19="","",SUMIFS('Programação'!$J$7:$J$21,'Programação'!$H$7:$H$21,A19)+SUMIFS('Programação'!$I$7:$I$21,'Programação'!$K$7:$K$21,A19))</x:f>
      </x:c>
      <x:c r="E19" s="20" t="str">
        <x:f>IF(A19="","",C19-D19)</x:f>
      </x:c>
      <x:c r="F19" s="20" t="str">
        <x:f>IF(A19="","",IF(A19='Programação'!L15,1,IF(A19='Programação'!L21,2,IF(A19='Programação'!M21,3,IF(A19='Programação'!M18,4,"")))))</x:f>
      </x:c>
      <x:c r="G19" s="19"/>
      <x:c r="H19" s="20" t="str">
        <x:f>IF(A19="","",IF(F19="","Aguardando jogos",IF(OR(F19=1,F19=2,F19=3),"Classificado à comparação","4º lugar")))</x:f>
      </x:c>
      <x:c r="I19" s="20" t="str">
        <x:v>Chave C</x:v>
      </x:c>
    </x:row>
    <x:row r="20">
      <x:c r="A20" s="20" t="str">
        <x:f>IF(Sorteio!C18="","",Sorteio!C18)</x:f>
      </x:c>
      <x:c r="B20" s="20" t="str">
        <x:f>IF(A20="","",COUNTIF('Programação'!$L$7:$L$21,A20))</x:f>
      </x:c>
      <x:c r="C20" s="20" t="str">
        <x:f>IF(A20="","",SUMIFS('Programação'!$I$7:$I$21,'Programação'!$H$7:$H$21,A20)+SUMIFS('Programação'!$J$7:$J$21,'Programação'!$K$7:$K$21,A20))</x:f>
      </x:c>
      <x:c r="D20" s="20" t="str">
        <x:f>IF(A20="","",SUMIFS('Programação'!$J$7:$J$21,'Programação'!$H$7:$H$21,A20)+SUMIFS('Programação'!$I$7:$I$21,'Programação'!$K$7:$K$21,A20))</x:f>
      </x:c>
      <x:c r="E20" s="20" t="str">
        <x:f>IF(A20="","",C20-D20)</x:f>
      </x:c>
      <x:c r="F20" s="20" t="str">
        <x:f>IF(A20="","",IF(A20='Programação'!L15,1,IF(A20='Programação'!L21,2,IF(A20='Programação'!M21,3,IF(A20='Programação'!M18,4,"")))))</x:f>
      </x:c>
      <x:c r="G20" s="19"/>
      <x:c r="H20" s="20" t="str">
        <x:f>IF(A20="","",IF(F20="","Aguardando jogos",IF(OR(F20=1,F20=2,F20=3),"Classificado à comparação","4º lugar")))</x:f>
      </x:c>
      <x:c r="I20" s="20" t="str">
        <x:v>Chave C</x:v>
      </x:c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</x:row>
    <x:row r="25">
      <x:c r="A25" s="51" t="str">
        <x:v>Regra</x:v>
      </x:c>
      <x:c r="B25" s="51" t="str">
        <x:v>Os três 1º lugares e os três 2º lugares seguem às quartas. Os dois melhores 3º lugares são definidos por saldo de pontos; persistindo empate, usa-se o desempate híbrido lançado na coluna G.</x:v>
      </x:c>
      <x:c r="C25" s="51"/>
      <x:c r="D25" s="51"/>
      <x:c r="E25" s="51"/>
      <x:c r="F25" s="51"/>
      <x:c r="G25" s="51"/>
      <x:c r="H25" s="51"/>
      <x:c r="I25" s="51"/>
    </x:row>
  </x:sheetData>
  <x:mergeCells>
    <x:mergeCell ref="A1:I1"/>
    <x:mergeCell ref="A2:I2"/>
    <x:mergeCell ref="A4:I4"/>
    <x:mergeCell ref="A10:I10"/>
    <x:mergeCell ref="A16:I16"/>
    <x:mergeCell ref="A25:I2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28" hidden="0" customWidth="1"/>
    <x:col min="4" max="4" width="10" hidden="0" customWidth="1"/>
    <x:col min="5" max="5" width="12" hidden="0" customWidth="1"/>
    <x:col min="6" max="6" width="10" hidden="0" customWidth="1"/>
    <x:col min="7" max="7" width="22" hidden="0" customWidth="1"/>
    <x:col min="8" max="8" width="12" hidden="0" customWidth="1"/>
  </x:cols>
  <x:sheetData>
    <x:row r="1" ht="28" customHeight="1">
      <x:c r="A1" s="4" t="str">
        <x:v>CLASSIFICAÇÃO ENTRE CHAVES E CONFRONTOS DAS QUARTAS</x:v>
      </x:c>
      <x:c r="B1" s="4" t="str">
        <x:v>CLASSIFICAÇÃO ENTRE CHAVES E CONFRONTOS DAS QUARTAS</x:v>
      </x:c>
      <x:c r="C1" s="4" t="str">
        <x:v>CLASSIFICAÇÃO ENTRE CHAVES E CONFRONTOS DAS QUARTAS</x:v>
      </x:c>
      <x:c r="D1" s="4" t="str">
        <x:v>CLASSIFICAÇÃO ENTRE CHAVES E CONFRONTOS DAS QUARTAS</x:v>
      </x:c>
      <x:c r="E1" s="4" t="str">
        <x:v>CLASSIFICAÇÃO ENTRE CHAVES E CONFRONTOS DAS QUARTAS</x:v>
      </x:c>
      <x:c r="F1" s="4" t="str">
        <x:v>CLASSIFICAÇÃO ENTRE CHAVES E CONFRONTOS DAS QUARTAS</x:v>
      </x:c>
      <x:c r="G1" s="4" t="str">
        <x:v>CLASSIFICAÇÃO ENTRE CHAVES E CONFRONTOS DAS QUARTAS</x:v>
      </x:c>
      <x:c r="H1" s="4" t="str">
        <x:v>CLASSIFICAÇÃO ENTRE CHAVES E CONFRONTOS DAS QUARTAS</x:v>
      </x:c>
      <x:c r="I1" s="4" t="str">
        <x:v>CLASSIFICAÇÃO ENTRE CHAVES E CONFRONTOS DAS QUARTAS</x:v>
      </x:c>
      <x:c r="J1" s="4" t="str">
        <x:v>CLASSIFICAÇÃO ENTRE CHAVES E CONFRONTOS DAS QUARTAS</x:v>
      </x:c>
    </x:row>
    <x:row r="2">
      <x:c r="A2" s="45" t="str">
        <x:v>Saldo de pontos é o primeiro critério. O desempate híbrido é lançado na planilha Chaves quando necessário.</x:v>
      </x:c>
      <x:c r="B2" s="45" t="str">
        <x:v>Saldo de pontos é o primeiro critério. O desempate híbrido é lançado na planilha Chaves quando necessário.</x:v>
      </x:c>
      <x:c r="C2" s="45" t="str">
        <x:v>Saldo de pontos é o primeiro critério. O desempate híbrido é lançado na planilha Chaves quando necessário.</x:v>
      </x:c>
      <x:c r="D2" s="45" t="str">
        <x:v>Saldo de pontos é o primeiro critério. O desempate híbrido é lançado na planilha Chaves quando necessário.</x:v>
      </x:c>
      <x:c r="E2" s="45" t="str">
        <x:v>Saldo de pontos é o primeiro critério. O desempate híbrido é lançado na planilha Chaves quando necessário.</x:v>
      </x:c>
      <x:c r="F2" s="45" t="str">
        <x:v>Saldo de pontos é o primeiro critério. O desempate híbrido é lançado na planilha Chaves quando necessário.</x:v>
      </x:c>
      <x:c r="G2" s="45" t="str">
        <x:v>Saldo de pontos é o primeiro critério. O desempate híbrido é lançado na planilha Chaves quando necessário.</x:v>
      </x:c>
      <x:c r="H2" s="45" t="str">
        <x:v>Saldo de pontos é o primeiro critério. O desempate híbrido é lançado na planilha Chaves quando necessário.</x:v>
      </x:c>
      <x:c r="I2" s="45" t="str">
        <x:v>Saldo de pontos é o primeiro critério. O desempate híbrido é lançado na planilha Chaves quando necessário.</x:v>
      </x:c>
      <x:c r="J2" s="45" t="str">
        <x:v>Saldo de pontos é o primeiro critério. O desempate híbrido é lançado na planilha Chaves quando necessário.</x:v>
      </x:c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</x:row>
    <x:row r="4">
      <x:c r="A4" s="13" t="str">
        <x:v>Grupo</x:v>
      </x:c>
      <x:c r="B4" s="13" t="str">
        <x:v>Chave</x:v>
      </x:c>
      <x:c r="C4" s="13" t="str">
        <x:v>Atleta</x:v>
      </x:c>
      <x:c r="D4" s="13" t="str">
        <x:v>Saldo</x:v>
      </x:c>
      <x:c r="E4" s="13" t="str">
        <x:v>Desempate</x:v>
      </x:c>
      <x:c r="F4" s="13" t="str">
        <x:v>Ordem</x:v>
      </x:c>
      <x:c r="G4" s="13" t="str">
        <x:v>Status</x:v>
      </x:c>
      <x:c r="H4" s="13" t="str">
        <x:v>Código</x:v>
      </x:c>
      <x:c r="I4" s="13" t="str">
        <x:v>Grupo nº</x:v>
      </x:c>
      <x:c r="J4" s="13" t="str">
        <x:v>Código numérico</x:v>
      </x:c>
    </x:row>
    <x:row r="5">
      <x:c r="A5" s="20" t="str">
        <x:v>1º</x:v>
      </x:c>
      <x:c r="B5" s="20" t="str">
        <x:v>Chave A</x:v>
      </x:c>
      <x:c r="C5" s="20" t="str">
        <x:f>IFERROR(INDEX('Chaves'!$A$5:$A$8,MATCH(VALUE(LEFT(A5,1)),'Chaves'!$F$5:$F$8,0)),"")</x:f>
      </x:c>
      <x:c r="D5" s="20" t="str">
        <x:f>IF(C5="","",INDEX('Chaves'!$E$5:$E$8,MATCH(C5,'Chaves'!$A$5:$A$8,0)))</x:f>
      </x:c>
      <x:c r="E5" s="20" t="str">
        <x:f>IF(C5="","",INDEX('Chaves'!$G$5:$G$8,MATCH(C5,'Chaves'!$A$5:$A$8,0)))</x:f>
      </x:c>
      <x:c r="F5" s="20" t="str">
        <x:f>IF(C5="","",IF(COUNTIFS($A$5:$A$13,A5,$D$5:$D$13,D5,$E$5:$E$13,E5)&gt;1,"",1+COUNTIFS($A$5:$A$13,A5,$D$5:$D$13,"&gt;"&amp;D5)+COUNTIFS($A$5:$A$13,A5,$D$5:$D$13,D5,$E$5:$E$13,"&gt;"&amp;E5)))</x:f>
      </x:c>
      <x:c r="G5" s="36" t="str">
        <x:f>IF(C5="","",IF(COUNTIFS($A$5:$A$13,A5,$D$5:$D$13,D5,$E$5:$E$13,E5)&gt;1,"REPETIR DESEMPATE",IF(A5="3º",IF(F5&lt;=2,"CLASSIFICADO","NÃO CLASSIFICADO"),"CLASSIFICADO")))</x:f>
      </x:c>
      <x:c r="H5" s="20" t="str">
        <x:f>IF(OR(A5="",F5=""),"",A5&amp;"|"&amp;F5)</x:f>
      </x:c>
      <x:c r="I5" s="20" t="n">
        <x:f>IF(A5="","",IF(A5="1º",1,IF(A5="2º",2,3)))</x:f>
        <x:v>1</x:v>
      </x:c>
      <x:c r="J5" s="20" t="str">
        <x:f>IF(OR(I5="",F5=""),"",I5*10+F5)</x:f>
      </x:c>
    </x:row>
    <x:row r="6">
      <x:c r="A6" s="20" t="str">
        <x:v>1º</x:v>
      </x:c>
      <x:c r="B6" s="20" t="str">
        <x:v>Chave B</x:v>
      </x:c>
      <x:c r="C6" s="20" t="str">
        <x:f>IFERROR(INDEX('Chaves'!$A$11:$A$14,MATCH(VALUE(LEFT(A6,1)),'Chaves'!$F$11:$F$14,0)),"")</x:f>
      </x:c>
      <x:c r="D6" s="20" t="str">
        <x:f>IF(C6="","",INDEX('Chaves'!$E$11:$E$14,MATCH(C6,'Chaves'!$A$11:$A$14,0)))</x:f>
      </x:c>
      <x:c r="E6" s="20" t="str">
        <x:f>IF(C6="","",INDEX('Chaves'!$G$11:$G$14,MATCH(C6,'Chaves'!$A$11:$A$14,0)))</x:f>
      </x:c>
      <x:c r="F6" s="20" t="str">
        <x:f>IF(C6="","",IF(COUNTIFS($A$5:$A$13,A6,$D$5:$D$13,D6,$E$5:$E$13,E6)&gt;1,"",1+COUNTIFS($A$5:$A$13,A6,$D$5:$D$13,"&gt;"&amp;D6)+COUNTIFS($A$5:$A$13,A6,$D$5:$D$13,D6,$E$5:$E$13,"&gt;"&amp;E6)))</x:f>
      </x:c>
      <x:c r="G6" s="36" t="str">
        <x:f>IF(C6="","",IF(COUNTIFS($A$5:$A$13,A6,$D$5:$D$13,D6,$E$5:$E$13,E6)&gt;1,"REPETIR DESEMPATE",IF(A6="3º",IF(F6&lt;=2,"CLASSIFICADO","NÃO CLASSIFICADO"),"CLASSIFICADO")))</x:f>
      </x:c>
      <x:c r="H6" s="20" t="str">
        <x:f>IF(OR(A6="",F6=""),"",A6&amp;"|"&amp;F6)</x:f>
      </x:c>
      <x:c r="I6" s="20" t="n">
        <x:f>IF(A6="","",IF(A6="1º",1,IF(A6="2º",2,3)))</x:f>
        <x:v>1</x:v>
      </x:c>
      <x:c r="J6" s="20" t="str">
        <x:f>IF(OR(I6="",F6=""),"",I6*10+F6)</x:f>
      </x:c>
    </x:row>
    <x:row r="7">
      <x:c r="A7" s="20" t="str">
        <x:v>1º</x:v>
      </x:c>
      <x:c r="B7" s="20" t="str">
        <x:v>Chave C</x:v>
      </x:c>
      <x:c r="C7" s="20" t="str">
        <x:f>IFERROR(INDEX('Chaves'!$A$17:$A$20,MATCH(VALUE(LEFT(A7,1)),'Chaves'!$F$17:$F$20,0)),"")</x:f>
      </x:c>
      <x:c r="D7" s="20" t="str">
        <x:f>IF(C7="","",INDEX('Chaves'!$E$17:$E$20,MATCH(C7,'Chaves'!$A$17:$A$20,0)))</x:f>
      </x:c>
      <x:c r="E7" s="20" t="str">
        <x:f>IF(C7="","",INDEX('Chaves'!$G$17:$G$20,MATCH(C7,'Chaves'!$A$17:$A$20,0)))</x:f>
      </x:c>
      <x:c r="F7" s="20" t="str">
        <x:f>IF(C7="","",IF(COUNTIFS($A$5:$A$13,A7,$D$5:$D$13,D7,$E$5:$E$13,E7)&gt;1,"",1+COUNTIFS($A$5:$A$13,A7,$D$5:$D$13,"&gt;"&amp;D7)+COUNTIFS($A$5:$A$13,A7,$D$5:$D$13,D7,$E$5:$E$13,"&gt;"&amp;E7)))</x:f>
      </x:c>
      <x:c r="G7" s="36" t="str">
        <x:f>IF(C7="","",IF(COUNTIFS($A$5:$A$13,A7,$D$5:$D$13,D7,$E$5:$E$13,E7)&gt;1,"REPETIR DESEMPATE",IF(A7="3º",IF(F7&lt;=2,"CLASSIFICADO","NÃO CLASSIFICADO"),"CLASSIFICADO")))</x:f>
      </x:c>
      <x:c r="H7" s="20" t="str">
        <x:f>IF(OR(A7="",F7=""),"",A7&amp;"|"&amp;F7)</x:f>
      </x:c>
      <x:c r="I7" s="20" t="n">
        <x:f>IF(A7="","",IF(A7="1º",1,IF(A7="2º",2,3)))</x:f>
        <x:v>1</x:v>
      </x:c>
      <x:c r="J7" s="20" t="str">
        <x:f>IF(OR(I7="",F7=""),"",I7*10+F7)</x:f>
      </x:c>
    </x:row>
    <x:row r="8">
      <x:c r="A8" s="20" t="str">
        <x:v>2º</x:v>
      </x:c>
      <x:c r="B8" s="20" t="str">
        <x:v>Chave A</x:v>
      </x:c>
      <x:c r="C8" s="20" t="str">
        <x:f>IFERROR(INDEX('Chaves'!$A$5:$A$8,MATCH(VALUE(LEFT(A8,1)),'Chaves'!$F$5:$F$8,0)),"")</x:f>
      </x:c>
      <x:c r="D8" s="20" t="str">
        <x:f>IF(C8="","",INDEX('Chaves'!$E$5:$E$8,MATCH(C8,'Chaves'!$A$5:$A$8,0)))</x:f>
      </x:c>
      <x:c r="E8" s="20" t="str">
        <x:f>IF(C8="","",INDEX('Chaves'!$G$5:$G$8,MATCH(C8,'Chaves'!$A$5:$A$8,0)))</x:f>
      </x:c>
      <x:c r="F8" s="20" t="str">
        <x:f>IF(C8="","",IF(COUNTIFS($A$5:$A$13,A8,$D$5:$D$13,D8,$E$5:$E$13,E8)&gt;1,"",1+COUNTIFS($A$5:$A$13,A8,$D$5:$D$13,"&gt;"&amp;D8)+COUNTIFS($A$5:$A$13,A8,$D$5:$D$13,D8,$E$5:$E$13,"&gt;"&amp;E8)))</x:f>
      </x:c>
      <x:c r="G8" s="36" t="str">
        <x:f>IF(C8="","",IF(COUNTIFS($A$5:$A$13,A8,$D$5:$D$13,D8,$E$5:$E$13,E8)&gt;1,"REPETIR DESEMPATE",IF(A8="3º",IF(F8&lt;=2,"CLASSIFICADO","NÃO CLASSIFICADO"),"CLASSIFICADO")))</x:f>
      </x:c>
      <x:c r="H8" s="20" t="str">
        <x:f>IF(OR(A8="",F8=""),"",A8&amp;"|"&amp;F8)</x:f>
      </x:c>
      <x:c r="I8" s="20" t="n">
        <x:f>IF(A8="","",IF(A8="1º",1,IF(A8="2º",2,3)))</x:f>
        <x:v>2</x:v>
      </x:c>
      <x:c r="J8" s="20" t="str">
        <x:f>IF(OR(I8="",F8=""),"",I8*10+F8)</x:f>
      </x:c>
    </x:row>
    <x:row r="9">
      <x:c r="A9" s="20" t="str">
        <x:v>2º</x:v>
      </x:c>
      <x:c r="B9" s="20" t="str">
        <x:v>Chave B</x:v>
      </x:c>
      <x:c r="C9" s="20" t="str">
        <x:f>IFERROR(INDEX('Chaves'!$A$11:$A$14,MATCH(VALUE(LEFT(A9,1)),'Chaves'!$F$11:$F$14,0)),"")</x:f>
      </x:c>
      <x:c r="D9" s="20" t="str">
        <x:f>IF(C9="","",INDEX('Chaves'!$E$11:$E$14,MATCH(C9,'Chaves'!$A$11:$A$14,0)))</x:f>
      </x:c>
      <x:c r="E9" s="20" t="str">
        <x:f>IF(C9="","",INDEX('Chaves'!$G$11:$G$14,MATCH(C9,'Chaves'!$A$11:$A$14,0)))</x:f>
      </x:c>
      <x:c r="F9" s="20" t="str">
        <x:f>IF(C9="","",IF(COUNTIFS($A$5:$A$13,A9,$D$5:$D$13,D9,$E$5:$E$13,E9)&gt;1,"",1+COUNTIFS($A$5:$A$13,A9,$D$5:$D$13,"&gt;"&amp;D9)+COUNTIFS($A$5:$A$13,A9,$D$5:$D$13,D9,$E$5:$E$13,"&gt;"&amp;E9)))</x:f>
      </x:c>
      <x:c r="G9" s="36" t="str">
        <x:f>IF(C9="","",IF(COUNTIFS($A$5:$A$13,A9,$D$5:$D$13,D9,$E$5:$E$13,E9)&gt;1,"REPETIR DESEMPATE",IF(A9="3º",IF(F9&lt;=2,"CLASSIFICADO","NÃO CLASSIFICADO"),"CLASSIFICADO")))</x:f>
      </x:c>
      <x:c r="H9" s="20" t="str">
        <x:f>IF(OR(A9="",F9=""),"",A9&amp;"|"&amp;F9)</x:f>
      </x:c>
      <x:c r="I9" s="20" t="n">
        <x:f>IF(A9="","",IF(A9="1º",1,IF(A9="2º",2,3)))</x:f>
        <x:v>2</x:v>
      </x:c>
      <x:c r="J9" s="20" t="str">
        <x:f>IF(OR(I9="",F9=""),"",I9*10+F9)</x:f>
      </x:c>
    </x:row>
    <x:row r="10">
      <x:c r="A10" s="20" t="str">
        <x:v>2º</x:v>
      </x:c>
      <x:c r="B10" s="20" t="str">
        <x:v>Chave C</x:v>
      </x:c>
      <x:c r="C10" s="20" t="str">
        <x:f>IFERROR(INDEX('Chaves'!$A$17:$A$20,MATCH(VALUE(LEFT(A10,1)),'Chaves'!$F$17:$F$20,0)),"")</x:f>
      </x:c>
      <x:c r="D10" s="20" t="str">
        <x:f>IF(C10="","",INDEX('Chaves'!$E$17:$E$20,MATCH(C10,'Chaves'!$A$17:$A$20,0)))</x:f>
      </x:c>
      <x:c r="E10" s="20" t="str">
        <x:f>IF(C10="","",INDEX('Chaves'!$G$17:$G$20,MATCH(C10,'Chaves'!$A$17:$A$20,0)))</x:f>
      </x:c>
      <x:c r="F10" s="20" t="str">
        <x:f>IF(C10="","",IF(COUNTIFS($A$5:$A$13,A10,$D$5:$D$13,D10,$E$5:$E$13,E10)&gt;1,"",1+COUNTIFS($A$5:$A$13,A10,$D$5:$D$13,"&gt;"&amp;D10)+COUNTIFS($A$5:$A$13,A10,$D$5:$D$13,D10,$E$5:$E$13,"&gt;"&amp;E10)))</x:f>
      </x:c>
      <x:c r="G10" s="36" t="str">
        <x:f>IF(C10="","",IF(COUNTIFS($A$5:$A$13,A10,$D$5:$D$13,D10,$E$5:$E$13,E10)&gt;1,"REPETIR DESEMPATE",IF(A10="3º",IF(F10&lt;=2,"CLASSIFICADO","NÃO CLASSIFICADO"),"CLASSIFICADO")))</x:f>
      </x:c>
      <x:c r="H10" s="20" t="str">
        <x:f>IF(OR(A10="",F10=""),"",A10&amp;"|"&amp;F10)</x:f>
      </x:c>
      <x:c r="I10" s="20" t="n">
        <x:f>IF(A10="","",IF(A10="1º",1,IF(A10="2º",2,3)))</x:f>
        <x:v>2</x:v>
      </x:c>
      <x:c r="J10" s="20" t="str">
        <x:f>IF(OR(I10="",F10=""),"",I10*10+F10)</x:f>
      </x:c>
    </x:row>
    <x:row r="11">
      <x:c r="A11" s="20" t="str">
        <x:v>3º</x:v>
      </x:c>
      <x:c r="B11" s="20" t="str">
        <x:v>Chave A</x:v>
      </x:c>
      <x:c r="C11" s="20" t="str">
        <x:f>IFERROR(INDEX('Chaves'!$A$5:$A$8,MATCH(VALUE(LEFT(A11,1)),'Chaves'!$F$5:$F$8,0)),"")</x:f>
      </x:c>
      <x:c r="D11" s="20" t="str">
        <x:f>IF(C11="","",INDEX('Chaves'!$E$5:$E$8,MATCH(C11,'Chaves'!$A$5:$A$8,0)))</x:f>
      </x:c>
      <x:c r="E11" s="20" t="str">
        <x:f>IF(C11="","",INDEX('Chaves'!$G$5:$G$8,MATCH(C11,'Chaves'!$A$5:$A$8,0)))</x:f>
      </x:c>
      <x:c r="F11" s="20" t="str">
        <x:f>IF(C11="","",IF(COUNTIFS($A$5:$A$13,A11,$D$5:$D$13,D11,$E$5:$E$13,E11)&gt;1,"",1+COUNTIFS($A$5:$A$13,A11,$D$5:$D$13,"&gt;"&amp;D11)+COUNTIFS($A$5:$A$13,A11,$D$5:$D$13,D11,$E$5:$E$13,"&gt;"&amp;E11)))</x:f>
      </x:c>
      <x:c r="G11" s="36" t="str">
        <x:f>IF(C11="","",IF(COUNTIFS($A$5:$A$13,A11,$D$5:$D$13,D11,$E$5:$E$13,E11)&gt;1,"REPETIR DESEMPATE",IF(A11="3º",IF(F11&lt;=2,"CLASSIFICADO","NÃO CLASSIFICADO"),"CLASSIFICADO")))</x:f>
      </x:c>
      <x:c r="H11" s="20" t="str">
        <x:f>IF(OR(A11="",F11=""),"",A11&amp;"|"&amp;F11)</x:f>
      </x:c>
      <x:c r="I11" s="20" t="n">
        <x:f>IF(A11="","",IF(A11="1º",1,IF(A11="2º",2,3)))</x:f>
        <x:v>3</x:v>
      </x:c>
      <x:c r="J11" s="20" t="str">
        <x:f>IF(OR(I11="",F11=""),"",I11*10+F11)</x:f>
      </x:c>
    </x:row>
    <x:row r="12">
      <x:c r="A12" s="20" t="str">
        <x:v>3º</x:v>
      </x:c>
      <x:c r="B12" s="20" t="str">
        <x:v>Chave B</x:v>
      </x:c>
      <x:c r="C12" s="20" t="str">
        <x:f>IFERROR(INDEX('Chaves'!$A$11:$A$14,MATCH(VALUE(LEFT(A12,1)),'Chaves'!$F$11:$F$14,0)),"")</x:f>
      </x:c>
      <x:c r="D12" s="20" t="str">
        <x:f>IF(C12="","",INDEX('Chaves'!$E$11:$E$14,MATCH(C12,'Chaves'!$A$11:$A$14,0)))</x:f>
      </x:c>
      <x:c r="E12" s="20" t="str">
        <x:f>IF(C12="","",INDEX('Chaves'!$G$11:$G$14,MATCH(C12,'Chaves'!$A$11:$A$14,0)))</x:f>
      </x:c>
      <x:c r="F12" s="20" t="str">
        <x:f>IF(C12="","",IF(COUNTIFS($A$5:$A$13,A12,$D$5:$D$13,D12,$E$5:$E$13,E12)&gt;1,"",1+COUNTIFS($A$5:$A$13,A12,$D$5:$D$13,"&gt;"&amp;D12)+COUNTIFS($A$5:$A$13,A12,$D$5:$D$13,D12,$E$5:$E$13,"&gt;"&amp;E12)))</x:f>
      </x:c>
      <x:c r="G12" s="36" t="str">
        <x:f>IF(C12="","",IF(COUNTIFS($A$5:$A$13,A12,$D$5:$D$13,D12,$E$5:$E$13,E12)&gt;1,"REPETIR DESEMPATE",IF(A12="3º",IF(F12&lt;=2,"CLASSIFICADO","NÃO CLASSIFICADO"),"CLASSIFICADO")))</x:f>
      </x:c>
      <x:c r="H12" s="20" t="str">
        <x:f>IF(OR(A12="",F12=""),"",A12&amp;"|"&amp;F12)</x:f>
      </x:c>
      <x:c r="I12" s="20" t="n">
        <x:f>IF(A12="","",IF(A12="1º",1,IF(A12="2º",2,3)))</x:f>
        <x:v>3</x:v>
      </x:c>
      <x:c r="J12" s="20" t="str">
        <x:f>IF(OR(I12="",F12=""),"",I12*10+F12)</x:f>
      </x:c>
    </x:row>
    <x:row r="13">
      <x:c r="A13" s="20" t="str">
        <x:v>3º</x:v>
      </x:c>
      <x:c r="B13" s="20" t="str">
        <x:v>Chave C</x:v>
      </x:c>
      <x:c r="C13" s="20" t="str">
        <x:f>IFERROR(INDEX('Chaves'!$A$17:$A$20,MATCH(VALUE(LEFT(A13,1)),'Chaves'!$F$17:$F$20,0)),"")</x:f>
      </x:c>
      <x:c r="D13" s="20" t="str">
        <x:f>IF(C13="","",INDEX('Chaves'!$E$17:$E$20,MATCH(C13,'Chaves'!$A$17:$A$20,0)))</x:f>
      </x:c>
      <x:c r="E13" s="20" t="str">
        <x:f>IF(C13="","",INDEX('Chaves'!$G$17:$G$20,MATCH(C13,'Chaves'!$A$17:$A$20,0)))</x:f>
      </x:c>
      <x:c r="F13" s="20" t="str">
        <x:f>IF(C13="","",IF(COUNTIFS($A$5:$A$13,A13,$D$5:$D$13,D13,$E$5:$E$13,E13)&gt;1,"",1+COUNTIFS($A$5:$A$13,A13,$D$5:$D$13,"&gt;"&amp;D13)+COUNTIFS($A$5:$A$13,A13,$D$5:$D$13,D13,$E$5:$E$13,"&gt;"&amp;E13)))</x:f>
      </x:c>
      <x:c r="G13" s="36" t="str">
        <x:f>IF(C13="","",IF(COUNTIFS($A$5:$A$13,A13,$D$5:$D$13,D13,$E$5:$E$13,E13)&gt;1,"REPETIR DESEMPATE",IF(A13="3º",IF(F13&lt;=2,"CLASSIFICADO","NÃO CLASSIFICADO"),"CLASSIFICADO")))</x:f>
      </x:c>
      <x:c r="H13" s="20" t="str">
        <x:f>IF(OR(A13="",F13=""),"",A13&amp;"|"&amp;F13)</x:f>
      </x:c>
      <x:c r="I13" s="20" t="n">
        <x:f>IF(A13="","",IF(A13="1º",1,IF(A13="2º",2,3)))</x:f>
        <x:v>3</x:v>
      </x:c>
      <x:c r="J13" s="20" t="str">
        <x:f>IF(OR(I13="",F13=""),"",I13*10+F13)</x:f>
      </x:c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</x:row>
    <x:row r="16">
      <x:c r="A16" s="13" t="str">
        <x:v>QUARTAS DE FINAL</x:v>
      </x:c>
      <x:c r="B16" s="13" t="str">
        <x:v>Atleta 1</x:v>
      </x:c>
      <x:c r="C16" s="13" t="str">
        <x:v>Atleta 2</x:v>
      </x:c>
      <x:c r="D16" s="13" t="str">
        <x:v>Critério</x:v>
      </x:c>
      <x:c r="E16" s="46"/>
      <x:c r="F16" s="46"/>
      <x:c r="G16" s="46"/>
      <x:c r="H16" s="46"/>
      <x:c r="I16" s="46"/>
      <x:c r="J16" s="46"/>
    </x:row>
    <x:row r="17">
      <x:c r="A17" s="17" t="str">
        <x:v>QF1</x:v>
      </x:c>
      <x:c r="B17" s="20" t="str">
        <x:f>IFERROR(INDEX($C$5:$C$13,MATCH(11,$J$5:$J$13,0)),"PENDENTE")</x:f>
        <x:v>PENDENTE</x:v>
      </x:c>
      <x:c r="C17" s="20" t="str">
        <x:f>IFERROR(INDEX($C$5:$C$13,MATCH(32,$J$5:$J$13,0)),"PENDENTE")</x:f>
        <x:v>PENDENTE</x:v>
      </x:c>
      <x:c r="D17" s="17" t="str">
        <x:v>melhor 1º x segundo melhor 3º</x:v>
      </x:c>
      <x:c r="E17" s="46"/>
      <x:c r="F17" s="46"/>
      <x:c r="G17" s="46"/>
      <x:c r="H17" s="46"/>
      <x:c r="I17" s="46"/>
      <x:c r="J17" s="46"/>
    </x:row>
    <x:row r="18">
      <x:c r="A18" s="17" t="str">
        <x:v>QF2</x:v>
      </x:c>
      <x:c r="B18" s="20" t="str">
        <x:f>IFERROR(INDEX($C$5:$C$13,MATCH(21,$J$5:$J$13,0)),"PENDENTE")</x:f>
        <x:v>PENDENTE</x:v>
      </x:c>
      <x:c r="C18" s="20" t="str">
        <x:f>IFERROR(INDEX($C$5:$C$13,MATCH(22,$J$5:$J$13,0)),"PENDENTE")</x:f>
        <x:v>PENDENTE</x:v>
      </x:c>
      <x:c r="D18" s="17" t="str">
        <x:v>melhor 2º x segundo melhor 2º</x:v>
      </x:c>
      <x:c r="E18" s="46"/>
      <x:c r="F18" s="46"/>
      <x:c r="G18" s="46"/>
      <x:c r="H18" s="46"/>
      <x:c r="I18" s="46"/>
      <x:c r="J18" s="46"/>
    </x:row>
    <x:row r="19">
      <x:c r="A19" s="17" t="str">
        <x:v>QF3</x:v>
      </x:c>
      <x:c r="B19" s="20" t="str">
        <x:f>IFERROR(INDEX($C$5:$C$13,MATCH(12,$J$5:$J$13,0)),"PENDENTE")</x:f>
        <x:v>PENDENTE</x:v>
      </x:c>
      <x:c r="C19" s="20" t="str">
        <x:f>IFERROR(INDEX($C$5:$C$13,MATCH(31,$J$5:$J$13,0)),"PENDENTE")</x:f>
        <x:v>PENDENTE</x:v>
      </x:c>
      <x:c r="D19" s="17" t="str">
        <x:v>segundo melhor 1º x melhor 3º</x:v>
      </x:c>
      <x:c r="E19" s="46"/>
      <x:c r="F19" s="46"/>
      <x:c r="G19" s="46"/>
      <x:c r="H19" s="46"/>
      <x:c r="I19" s="46"/>
      <x:c r="J19" s="46"/>
    </x:row>
    <x:row r="20">
      <x:c r="A20" s="17" t="str">
        <x:v>QF4</x:v>
      </x:c>
      <x:c r="B20" s="20" t="str">
        <x:f>IFERROR(INDEX($C$5:$C$13,MATCH(13,$J$5:$J$13,0)),"PENDENTE")</x:f>
        <x:v>PENDENTE</x:v>
      </x:c>
      <x:c r="C20" s="20" t="str">
        <x:f>IFERROR(INDEX($C$5:$C$13,MATCH(23,$J$5:$J$13,0)),"PENDENTE")</x:f>
        <x:v>PENDENTE</x:v>
      </x:c>
      <x:c r="D20" s="17" t="str">
        <x:v>terceiro melhor 1º x terceiro melhor 2º</x:v>
      </x:c>
      <x:c r="E20" s="46"/>
      <x:c r="F20" s="46"/>
      <x:c r="G20" s="46"/>
      <x:c r="H20" s="46"/>
      <x:c r="I20" s="46"/>
      <x:c r="J20" s="46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</x:row>
    <x:row r="23">
      <x:c r="A23" s="53" t="str">
        <x:v>ALERTA</x:v>
      </x:c>
      <x:c r="B23" s="53" t="str">
        <x:v>Se aparecer REPETIR DESEMPATE ou PENDENTE, realize nova série técnica antes de iniciar as quartas.</x:v>
      </x:c>
      <x:c r="C23" s="53"/>
      <x:c r="D23" s="53"/>
      <x:c r="E23" s="53"/>
      <x:c r="F23" s="53"/>
      <x:c r="G23" s="53"/>
      <x:c r="H23" s="53"/>
      <x:c r="I23" s="46"/>
      <x:c r="J23" s="46"/>
    </x:row>
  </x:sheetData>
  <x:mergeCells>
    <x:mergeCell ref="A1:J1"/>
    <x:mergeCell ref="A2:J2"/>
    <x:mergeCell ref="A23:H2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4" hidden="0" customWidth="1"/>
    <x:col min="3" max="3" width="27" hidden="0" customWidth="1"/>
    <x:col min="4" max="4" width="10" hidden="0" customWidth="1"/>
    <x:col min="5" max="5" width="10" hidden="0" customWidth="1"/>
    <x:col min="6" max="6" width="27" hidden="0" customWidth="1"/>
    <x:col min="7" max="7" width="27" hidden="0" customWidth="1"/>
    <x:col min="8" max="8" width="27" hidden="0" customWidth="1"/>
    <x:col min="9" max="9" width="19" hidden="0" customWidth="1"/>
    <x:col min="10" max="10" width="24" hidden="0" customWidth="1"/>
  </x:cols>
  <x:sheetData>
    <x:row r="1" ht="28" customHeight="1">
      <x:c r="A1" s="4" t="str">
        <x:v>FASE FINAL • QUARTAS, SEMIFINAIS E FINAL</x:v>
      </x:c>
      <x:c r="B1" s="4" t="str">
        <x:v>FASE FINAL • QUARTAS, SEMIFINAIS E FINAL</x:v>
      </x:c>
      <x:c r="C1" s="4" t="str">
        <x:v>FASE FINAL • QUARTAS, SEMIFINAIS E FINAL</x:v>
      </x:c>
      <x:c r="D1" s="4" t="str">
        <x:v>FASE FINAL • QUARTAS, SEMIFINAIS E FINAL</x:v>
      </x:c>
      <x:c r="E1" s="4" t="str">
        <x:v>FASE FINAL • QUARTAS, SEMIFINAIS E FINAL</x:v>
      </x:c>
      <x:c r="F1" s="4" t="str">
        <x:v>FASE FINAL • QUARTAS, SEMIFINAIS E FINAL</x:v>
      </x:c>
      <x:c r="G1" s="4" t="str">
        <x:v>FASE FINAL • QUARTAS, SEMIFINAIS E FINAL</x:v>
      </x:c>
      <x:c r="H1" s="4" t="str">
        <x:v>FASE FINAL • QUARTAS, SEMIFINAIS E FINAL</x:v>
      </x:c>
      <x:c r="I1" s="4" t="str">
        <x:v>FASE FINAL • QUARTAS, SEMIFINAIS E FINAL</x:v>
      </x:c>
      <x:c r="J1" s="4" t="str">
        <x:v>FASE FINAL • QUARTAS, SEMIFINAIS E FINAL</x:v>
      </x:c>
    </x:row>
    <x:row r="2">
      <x:c r="A2" s="45" t="str">
        <x:v>Canchas serão sorteadas nas quartas, semifinais e final. Preencha somente placares, cancha e observações.</x:v>
      </x:c>
      <x:c r="B2" s="45" t="str">
        <x:v>Canchas serão sorteadas nas quartas, semifinais e final. Preencha somente placares, cancha e observações.</x:v>
      </x:c>
      <x:c r="C2" s="45" t="str">
        <x:v>Canchas serão sorteadas nas quartas, semifinais e final. Preencha somente placares, cancha e observações.</x:v>
      </x:c>
      <x:c r="D2" s="45" t="str">
        <x:v>Canchas serão sorteadas nas quartas, semifinais e final. Preencha somente placares, cancha e observações.</x:v>
      </x:c>
      <x:c r="E2" s="45" t="str">
        <x:v>Canchas serão sorteadas nas quartas, semifinais e final. Preencha somente placares, cancha e observações.</x:v>
      </x:c>
      <x:c r="F2" s="45" t="str">
        <x:v>Canchas serão sorteadas nas quartas, semifinais e final. Preencha somente placares, cancha e observações.</x:v>
      </x:c>
      <x:c r="G2" s="45" t="str">
        <x:v>Canchas serão sorteadas nas quartas, semifinais e final. Preencha somente placares, cancha e observações.</x:v>
      </x:c>
      <x:c r="H2" s="45" t="str">
        <x:v>Canchas serão sorteadas nas quartas, semifinais e final. Preencha somente placares, cancha e observações.</x:v>
      </x:c>
      <x:c r="I2" s="45" t="str">
        <x:v>Canchas serão sorteadas nas quartas, semifinais e final. Preencha somente placares, cancha e observações.</x:v>
      </x:c>
      <x:c r="J2" s="45" t="str">
        <x:v>Canchas serão sorteadas nas quartas, semifinais e final. Preencha somente placares, cancha e observações.</x:v>
      </x:c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</x:row>
    <x:row r="4">
      <x:c r="A4" s="13" t="str">
        <x:v>Jogo</x:v>
      </x:c>
      <x:c r="B4" s="13" t="str">
        <x:v>Fase</x:v>
      </x:c>
      <x:c r="C4" s="13" t="str">
        <x:v>Atleta 1</x:v>
      </x:c>
      <x:c r="D4" s="13" t="str">
        <x:v>Placar 1</x:v>
      </x:c>
      <x:c r="E4" s="13" t="str">
        <x:v>Placar 2</x:v>
      </x:c>
      <x:c r="F4" s="13" t="str">
        <x:v>Atleta 2</x:v>
      </x:c>
      <x:c r="G4" s="13" t="str">
        <x:v>Vencedor</x:v>
      </x:c>
      <x:c r="H4" s="13" t="str">
        <x:v>Perdedor</x:v>
      </x:c>
      <x:c r="I4" s="13" t="str">
        <x:v>Cancha</x:v>
      </x:c>
      <x:c r="J4" s="13" t="str">
        <x:v>Observações</x:v>
      </x:c>
    </x:row>
    <x:row r="5">
      <x:c r="A5" s="17" t="str">
        <x:v>QF1</x:v>
      </x:c>
      <x:c r="B5" s="17" t="str">
        <x:v>Quartas</x:v>
      </x:c>
      <x:c r="C5" s="20" t="str">
        <x:f>IF(OR('Terceiros Colocados'!B17="PENDENTE",'Terceiros Colocados'!B17=""),"Melhor 1º colocado",'Terceiros Colocados'!B17)</x:f>
        <x:v>Melhor 1º colocado</x:v>
      </x:c>
      <x:c r="D5" s="19"/>
      <x:c r="E5" s="19"/>
      <x:c r="F5" s="20" t="str">
        <x:f>IF(OR('Terceiros Colocados'!C17="PENDENTE",'Terceiros Colocados'!C17=""),"2º melhor 3º colocado",'Terceiros Colocados'!C17)</x:f>
        <x:v>2º melhor 3º colocado</x:v>
      </x:c>
      <x:c r="G5" s="20" t="str">
        <x:f>IF(OR(C5="",F5="",ISBLANK(D5),ISBLANK(E5)),"",IF(D5&gt;E5,C5,IF(E5&gt;D5,F5,"PLACAR INVÁLIDO")))</x:f>
      </x:c>
      <x:c r="H5" s="20" t="str">
        <x:f>IF(OR(C5="",F5="",ISBLANK(D5),ISBLANK(E5)),"",IF(D5&lt;E5,C5,IF(E5&lt;D5,F5,"PLACAR INVÁLIDO")))</x:f>
      </x:c>
      <x:c r="I5" s="19" t="str">
        <x:v>Cancha a sortear</x:v>
      </x:c>
      <x:c r="J5" s="19"/>
    </x:row>
    <x:row r="6">
      <x:c r="A6" s="17" t="str">
        <x:v>QF2</x:v>
      </x:c>
      <x:c r="B6" s="17" t="str">
        <x:v>Quartas</x:v>
      </x:c>
      <x:c r="C6" s="20" t="str">
        <x:f>IF(OR('Terceiros Colocados'!B18="PENDENTE",'Terceiros Colocados'!B18=""),"Melhor 2º colocado",'Terceiros Colocados'!B18)</x:f>
        <x:v>Melhor 2º colocado</x:v>
      </x:c>
      <x:c r="D6" s="19"/>
      <x:c r="E6" s="19"/>
      <x:c r="F6" s="20" t="str">
        <x:f>IF(OR('Terceiros Colocados'!C18="PENDENTE",'Terceiros Colocados'!C18=""),"2º melhor 2º colocado",'Terceiros Colocados'!C18)</x:f>
        <x:v>2º melhor 2º colocado</x:v>
      </x:c>
      <x:c r="G6" s="20" t="str">
        <x:f>IF(OR(C6="",F6="",ISBLANK(D6),ISBLANK(E6)),"",IF(D6&gt;E6,C6,IF(E6&gt;D6,F6,"PLACAR INVÁLIDO")))</x:f>
      </x:c>
      <x:c r="H6" s="20" t="str">
        <x:f>IF(OR(C6="",F6="",ISBLANK(D6),ISBLANK(E6)),"",IF(D6&lt;E6,C6,IF(E6&lt;D6,F6,"PLACAR INVÁLIDO")))</x:f>
      </x:c>
      <x:c r="I6" s="19" t="str">
        <x:v>Cancha a sortear</x:v>
      </x:c>
      <x:c r="J6" s="19"/>
    </x:row>
    <x:row r="7">
      <x:c r="A7" s="17" t="str">
        <x:v>QF3</x:v>
      </x:c>
      <x:c r="B7" s="17" t="str">
        <x:v>Quartas</x:v>
      </x:c>
      <x:c r="C7" s="20" t="str">
        <x:f>IF(OR('Terceiros Colocados'!B19="PENDENTE",'Terceiros Colocados'!B19=""),"2º melhor 1º colocado",'Terceiros Colocados'!B19)</x:f>
        <x:v>2º melhor 1º colocado</x:v>
      </x:c>
      <x:c r="D7" s="19"/>
      <x:c r="E7" s="19"/>
      <x:c r="F7" s="20" t="str">
        <x:f>IF(OR('Terceiros Colocados'!C19="PENDENTE",'Terceiros Colocados'!C19=""),"Melhor 3º colocado",'Terceiros Colocados'!C19)</x:f>
        <x:v>Melhor 3º colocado</x:v>
      </x:c>
      <x:c r="G7" s="20" t="str">
        <x:f>IF(OR(C7="",F7="",ISBLANK(D7),ISBLANK(E7)),"",IF(D7&gt;E7,C7,IF(E7&gt;D7,F7,"PLACAR INVÁLIDO")))</x:f>
      </x:c>
      <x:c r="H7" s="20" t="str">
        <x:f>IF(OR(C7="",F7="",ISBLANK(D7),ISBLANK(E7)),"",IF(D7&lt;E7,C7,IF(E7&lt;D7,F7,"PLACAR INVÁLIDO")))</x:f>
      </x:c>
      <x:c r="I7" s="19" t="str">
        <x:v>Cancha a sortear</x:v>
      </x:c>
      <x:c r="J7" s="19"/>
    </x:row>
    <x:row r="8">
      <x:c r="A8" s="17" t="str">
        <x:v>QF4</x:v>
      </x:c>
      <x:c r="B8" s="17" t="str">
        <x:v>Quartas</x:v>
      </x:c>
      <x:c r="C8" s="20" t="str">
        <x:f>IF(OR('Terceiros Colocados'!B20="PENDENTE",'Terceiros Colocados'!B20=""),"3º melhor 1º colocado",'Terceiros Colocados'!B20)</x:f>
        <x:v>3º melhor 1º colocado</x:v>
      </x:c>
      <x:c r="D8" s="19"/>
      <x:c r="E8" s="19"/>
      <x:c r="F8" s="20" t="str">
        <x:f>IF(OR('Terceiros Colocados'!C20="PENDENTE",'Terceiros Colocados'!C20=""),"3º melhor 2º colocado",'Terceiros Colocados'!C20)</x:f>
        <x:v>3º melhor 2º colocado</x:v>
      </x:c>
      <x:c r="G8" s="20" t="str">
        <x:f>IF(OR(C8="",F8="",ISBLANK(D8),ISBLANK(E8)),"",IF(D8&gt;E8,C8,IF(E8&gt;D8,F8,"PLACAR INVÁLIDO")))</x:f>
      </x:c>
      <x:c r="H8" s="20" t="str">
        <x:f>IF(OR(C8="",F8="",ISBLANK(D8),ISBLANK(E8)),"",IF(D8&lt;E8,C8,IF(E8&lt;D8,F8,"PLACAR INVÁLIDO")))</x:f>
      </x:c>
      <x:c r="I8" s="19" t="str">
        <x:v>Cancha a sortear</x:v>
      </x:c>
      <x:c r="J8" s="19"/>
    </x:row>
    <x:row r="9">
      <x:c r="A9" s="17" t="str">
        <x:v>SF1</x:v>
      </x:c>
      <x:c r="B9" s="17" t="str">
        <x:v>Semifinal</x:v>
      </x:c>
      <x:c r="C9" s="20" t="str">
        <x:f>IF(G5="","Vencedor QF1",G5)</x:f>
        <x:v>Vencedor QF1</x:v>
      </x:c>
      <x:c r="D9" s="19"/>
      <x:c r="E9" s="19"/>
      <x:c r="F9" s="20" t="str">
        <x:f>IF(G6="","Vencedor QF2",G6)</x:f>
        <x:v>Vencedor QF2</x:v>
      </x:c>
      <x:c r="G9" s="20" t="str">
        <x:f>IF(OR(C9="",F9="",ISBLANK(D9),ISBLANK(E9)),"",IF(D9&gt;E9,C9,IF(E9&gt;D9,F9,"PLACAR INVÁLIDO")))</x:f>
      </x:c>
      <x:c r="H9" s="20" t="str">
        <x:f>IF(OR(C9="",F9="",ISBLANK(D9),ISBLANK(E9)),"",IF(D9&lt;E9,C9,IF(E9&lt;D9,F9,"PLACAR INVÁLIDO")))</x:f>
      </x:c>
      <x:c r="I9" s="19" t="str">
        <x:v>Cancha a sortear</x:v>
      </x:c>
      <x:c r="J9" s="19"/>
    </x:row>
    <x:row r="10">
      <x:c r="A10" s="17" t="str">
        <x:v>SF2</x:v>
      </x:c>
      <x:c r="B10" s="17" t="str">
        <x:v>Semifinal</x:v>
      </x:c>
      <x:c r="C10" s="20" t="str">
        <x:f>IF(G7="","Vencedor QF3",G7)</x:f>
        <x:v>Vencedor QF3</x:v>
      </x:c>
      <x:c r="D10" s="19"/>
      <x:c r="E10" s="19"/>
      <x:c r="F10" s="20" t="str">
        <x:f>IF(G8="","Vencedor QF4",G8)</x:f>
        <x:v>Vencedor QF4</x:v>
      </x:c>
      <x:c r="G10" s="20" t="str">
        <x:f>IF(OR(C10="",F10="",ISBLANK(D10),ISBLANK(E10)),"",IF(D10&gt;E10,C10,IF(E10&gt;D10,F10,"PLACAR INVÁLIDO")))</x:f>
      </x:c>
      <x:c r="H10" s="20" t="str">
        <x:f>IF(OR(C10="",F10="",ISBLANK(D10),ISBLANK(E10)),"",IF(D10&lt;E10,C10,IF(E10&lt;D10,F10,"PLACAR INVÁLIDO")))</x:f>
      </x:c>
      <x:c r="I10" s="19" t="str">
        <x:v>Cancha a sortear</x:v>
      </x:c>
      <x:c r="J10" s="19"/>
    </x:row>
    <x:row r="11">
      <x:c r="A11" s="17" t="str">
        <x:v>FINAL</x:v>
      </x:c>
      <x:c r="B11" s="17" t="str">
        <x:v>Final</x:v>
      </x:c>
      <x:c r="C11" s="20" t="str">
        <x:f>IF(G9="","Vencedor SF1",G9)</x:f>
        <x:v>Vencedor SF1</x:v>
      </x:c>
      <x:c r="D11" s="19"/>
      <x:c r="E11" s="19"/>
      <x:c r="F11" s="20" t="str">
        <x:f>IF(G10="","Vencedor SF2",G10)</x:f>
        <x:v>Vencedor SF2</x:v>
      </x:c>
      <x:c r="G11" s="20" t="str">
        <x:f>IF(OR(C11="",F11="",ISBLANK(D11),ISBLANK(E11)),"",IF(D11&gt;E11,C11,IF(E11&gt;D11,F11,"PLACAR INVÁLIDO")))</x:f>
      </x:c>
      <x:c r="H11" s="20" t="str">
        <x:f>IF(OR(C11="",F11="",ISBLANK(D11),ISBLANK(E11)),"",IF(D11&lt;E11,C11,IF(E11&lt;D11,F11,"PLACAR INVÁLIDO")))</x:f>
      </x:c>
      <x:c r="I11" s="19" t="str">
        <x:v>Cancha a sortear</x:v>
      </x:c>
      <x:c r="J11" s="19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</x:row>
    <x:row r="14">
      <x:c r="A14" s="13" t="str">
        <x:v>CLASSIFICAÇÃO FINAL</x:v>
      </x:c>
      <x:c r="B14" s="13" t="str">
        <x:v>Atleta</x:v>
      </x:c>
      <x:c r="C14" s="13" t="str">
        <x:v>Origem</x:v>
      </x:c>
      <x:c r="D14" s="46"/>
      <x:c r="E14" s="46"/>
      <x:c r="F14" s="46"/>
      <x:c r="G14" s="46"/>
      <x:c r="H14" s="46"/>
      <x:c r="I14" s="46"/>
      <x:c r="J14" s="46"/>
    </x:row>
    <x:row r="15">
      <x:c r="A15" s="36" t="str">
        <x:v>1º lugar</x:v>
      </x:c>
      <x:c r="B15" s="36" t="str">
        <x:f>IF(G11="","",G11)</x:f>
      </x:c>
      <x:c r="C15" s="36" t="str">
        <x:v>Vencedor da final</x:v>
      </x:c>
      <x:c r="D15" s="46"/>
      <x:c r="E15" s="46"/>
      <x:c r="F15" s="46"/>
      <x:c r="G15" s="46"/>
      <x:c r="H15" s="46"/>
      <x:c r="I15" s="46"/>
      <x:c r="J15" s="46"/>
    </x:row>
    <x:row r="16">
      <x:c r="A16" s="36" t="str">
        <x:v>2º lugar</x:v>
      </x:c>
      <x:c r="B16" s="36" t="str">
        <x:f>IF(H11="","",H11)</x:f>
      </x:c>
      <x:c r="C16" s="36" t="str">
        <x:v>Perdedor da final</x:v>
      </x:c>
      <x:c r="D16" s="46"/>
      <x:c r="E16" s="46"/>
      <x:c r="F16" s="46"/>
      <x:c r="G16" s="46"/>
      <x:c r="H16" s="46"/>
      <x:c r="I16" s="46"/>
      <x:c r="J16" s="46"/>
    </x:row>
    <x:row r="17">
      <x:c r="A17" s="36" t="str">
        <x:v>3º lugar</x:v>
      </x:c>
      <x:c r="B17" s="36" t="str">
        <x:f>IF(H9="","",H9)</x:f>
      </x:c>
      <x:c r="C17" s="36" t="str">
        <x:v>Perdedor da SF1</x:v>
      </x:c>
      <x:c r="D17" s="46"/>
      <x:c r="E17" s="46"/>
      <x:c r="F17" s="46"/>
      <x:c r="G17" s="46"/>
      <x:c r="H17" s="46"/>
      <x:c r="I17" s="46"/>
      <x:c r="J17" s="46"/>
    </x:row>
    <x:row r="18">
      <x:c r="A18" s="36" t="str">
        <x:v>4º lugar</x:v>
      </x:c>
      <x:c r="B18" s="36" t="str">
        <x:f>IF(H10="","",H10)</x:f>
      </x:c>
      <x:c r="C18" s="36" t="str">
        <x:v>Perdedor da SF2</x:v>
      </x:c>
      <x:c r="D18" s="46"/>
      <x:c r="E18" s="46"/>
      <x:c r="F18" s="46"/>
      <x:c r="G18" s="46"/>
      <x:c r="H18" s="46"/>
      <x:c r="I18" s="46"/>
      <x:c r="J18" s="46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</x:row>
    <x:row r="21">
      <x:c r="A21" s="51" t="str">
        <x:v>Todos os jogos são até 12 pontos. Empate de placar é inválido e será sinalizado para revisão.</x:v>
      </x:c>
      <x:c r="B21" s="51"/>
      <x:c r="C21" s="51"/>
      <x:c r="D21" s="51"/>
      <x:c r="E21" s="51"/>
      <x:c r="F21" s="51"/>
      <x:c r="G21" s="51"/>
      <x:c r="H21" s="51"/>
      <x:c r="I21" s="51"/>
      <x:c r="J21" s="51"/>
    </x:row>
  </x:sheetData>
  <x:mergeCells>
    <x:mergeCell ref="A1:J1"/>
    <x:mergeCell ref="A2:J2"/>
    <x:mergeCell ref="A21:J21"/>
  </x:mergeCells>
  <x:conditionalFormatting sqref="G5:H11">
    <x:cfRule type="containsText" dxfId="1" priority="1" operator="containsText" text="PLACAR INVÁLIDO"/>
  </x:conditionalFormatting>
  <x:dataValidations count="1">
    <x:dataValidation type="whole" operator="between" sqref="D5:E11">
      <x:formula1>0</x:formula1>
      <x:formula2>12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4" hidden="0" customWidth="1"/>
    <x:col min="5" max="5" width="12" hidden="0" customWidth="1"/>
    <x:col min="6" max="6" width="10" hidden="0" customWidth="1"/>
    <x:col min="7" max="7" width="28" hidden="0" customWidth="1"/>
    <x:col min="8" max="8" width="12" hidden="0" customWidth="1"/>
    <x:col min="9" max="9" width="28" hidden="0" customWidth="1"/>
    <x:col min="10" max="10" width="18" hidden="0" customWidth="1"/>
  </x:cols>
  <x:sheetData>
    <x:row r="1" ht="28" customHeight="1">
      <x:c r="A1" s="4" t="str">
        <x:v>BOLIM DE OURO ESTADUAL DE MINAS GERAIS 2026</x:v>
      </x:c>
      <x:c r="B1" s="4" t="str">
        <x:v>BOLIM DE OURO ESTADUAL DE MINAS GERAIS 2026</x:v>
      </x:c>
      <x:c r="C1" s="4" t="str">
        <x:v>BOLIM DE OURO ESTADUAL DE MINAS GERAIS 2026</x:v>
      </x:c>
      <x:c r="D1" s="4" t="str">
        <x:v>BOLIM DE OURO ESTADUAL DE MINAS GERAIS 2026</x:v>
      </x:c>
      <x:c r="E1" s="4" t="str">
        <x:v>BOLIM DE OURO ESTADUAL DE MINAS GERAIS 2026</x:v>
      </x:c>
      <x:c r="F1" s="4" t="str">
        <x:v>BOLIM DE OURO ESTADUAL DE MINAS GERAIS 2026</x:v>
      </x:c>
      <x:c r="G1" s="4" t="str">
        <x:v>BOLIM DE OURO ESTADUAL DE MINAS GERAIS 2026</x:v>
      </x:c>
      <x:c r="H1" s="4" t="str">
        <x:v>BOLIM DE OURO ESTADUAL DE MINAS GERAIS 2026</x:v>
      </x:c>
      <x:c r="I1" s="4" t="str">
        <x:v>BOLIM DE OURO ESTADUAL DE MINAS GERAIS 2026</x:v>
      </x:c>
      <x:c r="J1" s="4" t="str">
        <x:v>BOLIM DE OURO ESTADUAL DE MINAS GERAIS 2026</x:v>
      </x:c>
    </x:row>
    <x:row r="2">
      <x:c r="A2" s="45" t="str">
        <x:v>RAFFA-VOLO • SÉRIE OURO • 26/09/2026 • J.F. BOLA SHOW • JUIZ DE FORA/MG</x:v>
      </x:c>
      <x:c r="B2" s="45" t="str">
        <x:v>RAFFA-VOLO • SÉRIE OURO • 26/09/2026 • J.F. BOLA SHOW • JUIZ DE FORA/MG</x:v>
      </x:c>
      <x:c r="C2" s="45" t="str">
        <x:v>RAFFA-VOLO • SÉRIE OURO • 26/09/2026 • J.F. BOLA SHOW • JUIZ DE FORA/MG</x:v>
      </x:c>
      <x:c r="D2" s="45" t="str">
        <x:v>RAFFA-VOLO • SÉRIE OURO • 26/09/2026 • J.F. BOLA SHOW • JUIZ DE FORA/MG</x:v>
      </x:c>
      <x:c r="E2" s="45" t="str">
        <x:v>RAFFA-VOLO • SÉRIE OURO • 26/09/2026 • J.F. BOLA SHOW • JUIZ DE FORA/MG</x:v>
      </x:c>
      <x:c r="F2" s="45" t="str">
        <x:v>RAFFA-VOLO • SÉRIE OURO • 26/09/2026 • J.F. BOLA SHOW • JUIZ DE FORA/MG</x:v>
      </x:c>
      <x:c r="G2" s="45" t="str">
        <x:v>RAFFA-VOLO • SÉRIE OURO • 26/09/2026 • J.F. BOLA SHOW • JUIZ DE FORA/MG</x:v>
      </x:c>
      <x:c r="H2" s="45" t="str">
        <x:v>RAFFA-VOLO • SÉRIE OURO • 26/09/2026 • J.F. BOLA SHOW • JUIZ DE FORA/MG</x:v>
      </x:c>
      <x:c r="I2" s="45" t="str">
        <x:v>RAFFA-VOLO • SÉRIE OURO • 26/09/2026 • J.F. BOLA SHOW • JUIZ DE FORA/MG</x:v>
      </x:c>
      <x:c r="J2" s="45" t="str">
        <x:v>RAFFA-VOLO • SÉRIE OURO • 26/09/2026 • J.F. BOLA SHOW • JUIZ DE FORA/MG</x:v>
      </x:c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</x:row>
    <x:row r="4">
      <x:c r="A4" s="31" t="str">
        <x:v>ATLETAS</x:v>
      </x:c>
      <x:c r="B4" s="31" t="n">
        <x:v>12</x:v>
      </x:c>
      <x:c r="C4" s="31" t="str">
        <x:v>JOGOS DA FASE DE CHAVES</x:v>
      </x:c>
      <x:c r="D4" s="31" t="n">
        <x:v>15</x:v>
      </x:c>
      <x:c r="E4" s="31" t="str">
        <x:v>VAGAS ÀS QUARTAS</x:v>
      </x:c>
      <x:c r="F4" s="31" t="n">
        <x:v>8</x:v>
      </x:c>
      <x:c r="G4" s="31" t="str">
        <x:v>PONTOS POR JOGO</x:v>
      </x:c>
      <x:c r="H4" s="31" t="n">
        <x:v>12</x:v>
      </x:c>
      <x:c r="I4" s="31" t="str">
        <x:v>W.O.</x:v>
      </x:c>
      <x:c r="J4" s="31" t="str">
        <x:v>12 x 0</x:v>
      </x:c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</x:row>
    <x:row r="6">
      <x:c r="A6" s="13" t="str">
        <x:v>Data</x:v>
      </x:c>
      <x:c r="B6" s="13" t="str">
        <x:v>Dia</x:v>
      </x:c>
      <x:c r="C6" s="13" t="str">
        <x:v>Horário</x:v>
      </x:c>
      <x:c r="D6" s="13" t="str">
        <x:v>Rodada</x:v>
      </x:c>
      <x:c r="E6" s="13" t="str">
        <x:v>Chave</x:v>
      </x:c>
      <x:c r="F6" s="13" t="str">
        <x:v>Jogo</x:v>
      </x:c>
      <x:c r="G6" s="13" t="str">
        <x:v>Atleta 1</x:v>
      </x:c>
      <x:c r="H6" s="13" t="str">
        <x:v>Placar</x:v>
      </x:c>
      <x:c r="I6" s="13" t="str">
        <x:v>Atleta 2</x:v>
      </x:c>
      <x:c r="J6" s="13" t="str">
        <x:v>Situação</x:v>
      </x:c>
    </x:row>
    <x:row r="7">
      <x:c r="A7" s="42" t="n">
        <x:f>'Programação'!A7</x:f>
        <x:v>46291</x:v>
      </x:c>
      <x:c r="B7" s="17" t="str">
        <x:f>'Programação'!B7</x:f>
        <x:v>sábado</x:v>
      </x:c>
      <x:c r="C7" s="17" t="str">
        <x:f>'Programação'!C7</x:f>
        <x:v>09h00</x:v>
      </x:c>
      <x:c r="D7" s="17" t="str">
        <x:f>'Programação'!D7</x:f>
        <x:v>1ª rodada</x:v>
      </x:c>
      <x:c r="E7" s="17" t="str">
        <x:f>'Programação'!E7</x:f>
        <x:v>Chave A</x:v>
      </x:c>
      <x:c r="F7" s="17" t="str">
        <x:f>'Programação'!F7</x:f>
        <x:v>J1</x:v>
      </x:c>
      <x:c r="G7" s="17" t="str">
        <x:f>IF('Programação'!H7="","",'Programação'!H7)</x:f>
        <x:v>Junior Gamarano</x:v>
      </x:c>
      <x:c r="H7" s="17" t="str">
        <x:f>IF(OR(ISBLANK('Programação'!I7),ISBLANK('Programação'!J7)),"x",'Programação'!I7&amp;" x "&amp;'Programação'!J7)</x:f>
        <x:v>x</x:v>
      </x:c>
      <x:c r="I7" s="17" t="str">
        <x:f>IF('Programação'!K7="","",'Programação'!K7)</x:f>
        <x:v>A2 • atleta sorteado</x:v>
      </x:c>
      <x:c r="J7" s="17" t="str">
        <x:f>IF('Programação'!L7="","Aguardando",IF('Programação'!L7="PLACAR INVÁLIDO","Revisar placar","Concluído"))</x:f>
        <x:v>Aguardando</x:v>
      </x:c>
    </x:row>
    <x:row r="8">
      <x:c r="A8" s="42" t="n">
        <x:f>'Programação'!A8</x:f>
        <x:v>46291</x:v>
      </x:c>
      <x:c r="B8" s="17" t="str">
        <x:f>'Programação'!B8</x:f>
        <x:v>sábado</x:v>
      </x:c>
      <x:c r="C8" s="17" t="str">
        <x:f>'Programação'!C8</x:f>
        <x:v>09h00</x:v>
      </x:c>
      <x:c r="D8" s="17" t="str">
        <x:f>'Programação'!D8</x:f>
        <x:v>1ª rodada</x:v>
      </x:c>
      <x:c r="E8" s="17" t="str">
        <x:f>'Programação'!E8</x:f>
        <x:v>Chave A</x:v>
      </x:c>
      <x:c r="F8" s="17" t="str">
        <x:f>'Programação'!F8</x:f>
        <x:v>J2</x:v>
      </x:c>
      <x:c r="G8" s="17" t="str">
        <x:f>IF('Programação'!H8="","",'Programação'!H8)</x:f>
        <x:v>A3 • atleta sorteado</x:v>
      </x:c>
      <x:c r="H8" s="17" t="str">
        <x:f>IF(OR(ISBLANK('Programação'!I8),ISBLANK('Programação'!J8)),"x",'Programação'!I8&amp;" x "&amp;'Programação'!J8)</x:f>
        <x:v>x</x:v>
      </x:c>
      <x:c r="I8" s="17" t="str">
        <x:f>IF('Programação'!K8="","",'Programação'!K8)</x:f>
        <x:v>A4 • atleta sorteado</x:v>
      </x:c>
      <x:c r="J8" s="17" t="str">
        <x:f>IF('Programação'!L8="","Aguardando",IF('Programação'!L8="PLACAR INVÁLIDO","Revisar placar","Concluído"))</x:f>
        <x:v>Aguardando</x:v>
      </x:c>
    </x:row>
    <x:row r="9">
      <x:c r="A9" s="42" t="n">
        <x:f>'Programação'!A9</x:f>
        <x:v>46291</x:v>
      </x:c>
      <x:c r="B9" s="17" t="str">
        <x:f>'Programação'!B9</x:f>
        <x:v>sábado</x:v>
      </x:c>
      <x:c r="C9" s="17" t="str">
        <x:f>'Programação'!C9</x:f>
        <x:v>09h00</x:v>
      </x:c>
      <x:c r="D9" s="17" t="str">
        <x:f>'Programação'!D9</x:f>
        <x:v>1ª rodada</x:v>
      </x:c>
      <x:c r="E9" s="17" t="str">
        <x:f>'Programação'!E9</x:f>
        <x:v>Chave B</x:v>
      </x:c>
      <x:c r="F9" s="17" t="str">
        <x:f>'Programação'!F9</x:f>
        <x:v>J1</x:v>
      </x:c>
      <x:c r="G9" s="17" t="str">
        <x:f>IF('Programação'!H9="","",'Programação'!H9)</x:f>
        <x:v>Daniel Leonel</x:v>
      </x:c>
      <x:c r="H9" s="17" t="str">
        <x:f>IF(OR(ISBLANK('Programação'!I9),ISBLANK('Programação'!J9)),"x",'Programação'!I9&amp;" x "&amp;'Programação'!J9)</x:f>
        <x:v>x</x:v>
      </x:c>
      <x:c r="I9" s="17" t="str">
        <x:f>IF('Programação'!K9="","",'Programação'!K9)</x:f>
        <x:v>B2 • atleta sorteado</x:v>
      </x:c>
      <x:c r="J9" s="17" t="str">
        <x:f>IF('Programação'!L9="","Aguardando",IF('Programação'!L9="PLACAR INVÁLIDO","Revisar placar","Concluído"))</x:f>
        <x:v>Aguardando</x:v>
      </x:c>
    </x:row>
    <x:row r="10">
      <x:c r="A10" s="42" t="n">
        <x:f>'Programação'!A10</x:f>
        <x:v>46291</x:v>
      </x:c>
      <x:c r="B10" s="17" t="str">
        <x:f>'Programação'!B10</x:f>
        <x:v>sábado</x:v>
      </x:c>
      <x:c r="C10" s="17" t="str">
        <x:f>'Programação'!C10</x:f>
        <x:v>09h00</x:v>
      </x:c>
      <x:c r="D10" s="17" t="str">
        <x:f>'Programação'!D10</x:f>
        <x:v>1ª rodada</x:v>
      </x:c>
      <x:c r="E10" s="17" t="str">
        <x:f>'Programação'!E10</x:f>
        <x:v>Chave B</x:v>
      </x:c>
      <x:c r="F10" s="17" t="str">
        <x:f>'Programação'!F10</x:f>
        <x:v>J2</x:v>
      </x:c>
      <x:c r="G10" s="17" t="str">
        <x:f>IF('Programação'!H10="","",'Programação'!H10)</x:f>
        <x:v>B3 • atleta sorteado</x:v>
      </x:c>
      <x:c r="H10" s="17" t="str">
        <x:f>IF(OR(ISBLANK('Programação'!I10),ISBLANK('Programação'!J10)),"x",'Programação'!I10&amp;" x "&amp;'Programação'!J10)</x:f>
        <x:v>x</x:v>
      </x:c>
      <x:c r="I10" s="17" t="str">
        <x:f>IF('Programação'!K10="","",'Programação'!K10)</x:f>
        <x:v>B4 • atleta sorteado</x:v>
      </x:c>
      <x:c r="J10" s="17" t="str">
        <x:f>IF('Programação'!L10="","Aguardando",IF('Programação'!L10="PLACAR INVÁLIDO","Revisar placar","Concluído"))</x:f>
        <x:v>Aguardando</x:v>
      </x:c>
    </x:row>
    <x:row r="11">
      <x:c r="A11" s="42" t="n">
        <x:f>'Programação'!A11</x:f>
        <x:v>46291</x:v>
      </x:c>
      <x:c r="B11" s="17" t="str">
        <x:f>'Programação'!B11</x:f>
        <x:v>sábado</x:v>
      </x:c>
      <x:c r="C11" s="17" t="str">
        <x:f>'Programação'!C11</x:f>
        <x:v>09h00</x:v>
      </x:c>
      <x:c r="D11" s="17" t="str">
        <x:f>'Programação'!D11</x:f>
        <x:v>1ª rodada</x:v>
      </x:c>
      <x:c r="E11" s="17" t="str">
        <x:f>'Programação'!E11</x:f>
        <x:v>Chave C</x:v>
      </x:c>
      <x:c r="F11" s="17" t="str">
        <x:f>'Programação'!F11</x:f>
        <x:v>J1</x:v>
      </x:c>
      <x:c r="G11" s="17" t="str">
        <x:f>IF('Programação'!H11="","",'Programação'!H11)</x:f>
        <x:v>Yuri Botti</x:v>
      </x:c>
      <x:c r="H11" s="17" t="str">
        <x:f>IF(OR(ISBLANK('Programação'!I11),ISBLANK('Programação'!J11)),"x",'Programação'!I11&amp;" x "&amp;'Programação'!J11)</x:f>
        <x:v>x</x:v>
      </x:c>
      <x:c r="I11" s="17" t="str">
        <x:f>IF('Programação'!K11="","",'Programação'!K11)</x:f>
        <x:v>C2 • atleta sorteado</x:v>
      </x:c>
      <x:c r="J11" s="17" t="str">
        <x:f>IF('Programação'!L11="","Aguardando",IF('Programação'!L11="PLACAR INVÁLIDO","Revisar placar","Concluído"))</x:f>
        <x:v>Aguardando</x:v>
      </x:c>
    </x:row>
    <x:row r="12">
      <x:c r="A12" s="42" t="n">
        <x:f>'Programação'!A12</x:f>
        <x:v>46291</x:v>
      </x:c>
      <x:c r="B12" s="17" t="str">
        <x:f>'Programação'!B12</x:f>
        <x:v>sábado</x:v>
      </x:c>
      <x:c r="C12" s="17" t="str">
        <x:f>'Programação'!C12</x:f>
        <x:v>09h00</x:v>
      </x:c>
      <x:c r="D12" s="17" t="str">
        <x:f>'Programação'!D12</x:f>
        <x:v>1ª rodada</x:v>
      </x:c>
      <x:c r="E12" s="17" t="str">
        <x:f>'Programação'!E12</x:f>
        <x:v>Chave C</x:v>
      </x:c>
      <x:c r="F12" s="17" t="str">
        <x:f>'Programação'!F12</x:f>
        <x:v>J2</x:v>
      </x:c>
      <x:c r="G12" s="17" t="str">
        <x:f>IF('Programação'!H12="","",'Programação'!H12)</x:f>
        <x:v>C3 • atleta sorteado</x:v>
      </x:c>
      <x:c r="H12" s="17" t="str">
        <x:f>IF(OR(ISBLANK('Programação'!I12),ISBLANK('Programação'!J12)),"x",'Programação'!I12&amp;" x "&amp;'Programação'!J12)</x:f>
        <x:v>x</x:v>
      </x:c>
      <x:c r="I12" s="17" t="str">
        <x:f>IF('Programação'!K12="","",'Programação'!K12)</x:f>
        <x:v>C4 • atleta sorteado</x:v>
      </x:c>
      <x:c r="J12" s="17" t="str">
        <x:f>IF('Programação'!L12="","Aguardando",IF('Programação'!L12="PLACAR INVÁLIDO","Revisar placar","Concluído"))</x:f>
        <x:v>Aguardando</x:v>
      </x:c>
    </x:row>
    <x:row r="13">
      <x:c r="A13" s="42" t="n">
        <x:f>'Programação'!A13</x:f>
        <x:v>46291</x:v>
      </x:c>
      <x:c r="B13" s="17" t="str">
        <x:f>'Programação'!B13</x:f>
        <x:v>sábado</x:v>
      </x:c>
      <x:c r="C13" s="17" t="str">
        <x:f>'Programação'!C13</x:f>
        <x:v>a seguir</x:v>
      </x:c>
      <x:c r="D13" s="17" t="str">
        <x:f>'Programação'!D13</x:f>
        <x:v>2ª rodada</x:v>
      </x:c>
      <x:c r="E13" s="17" t="str">
        <x:f>'Programação'!E13</x:f>
        <x:v>Chave A</x:v>
      </x:c>
      <x:c r="F13" s="17" t="str">
        <x:f>'Programação'!F13</x:f>
        <x:v>J3</x:v>
      </x:c>
      <x:c r="G13" s="17" t="str">
        <x:f>IF('Programação'!H13="","",'Programação'!H13)</x:f>
        <x:v>Vencedor A-J1</x:v>
      </x:c>
      <x:c r="H13" s="17" t="str">
        <x:f>IF(OR(ISBLANK('Programação'!I13),ISBLANK('Programação'!J13)),"x",'Programação'!I13&amp;" x "&amp;'Programação'!J13)</x:f>
        <x:v>x</x:v>
      </x:c>
      <x:c r="I13" s="17" t="str">
        <x:f>IF('Programação'!K13="","",'Programação'!K13)</x:f>
        <x:v>Vencedor A-J2</x:v>
      </x:c>
      <x:c r="J13" s="17" t="str">
        <x:f>IF('Programação'!L13="","Aguardando",IF('Programação'!L13="PLACAR INVÁLIDO","Revisar placar","Concluído"))</x:f>
        <x:v>Aguardando</x:v>
      </x:c>
    </x:row>
    <x:row r="14">
      <x:c r="A14" s="42" t="n">
        <x:f>'Programação'!A14</x:f>
        <x:v>46291</x:v>
      </x:c>
      <x:c r="B14" s="17" t="str">
        <x:f>'Programação'!B14</x:f>
        <x:v>sábado</x:v>
      </x:c>
      <x:c r="C14" s="17" t="str">
        <x:f>'Programação'!C14</x:f>
        <x:v>a seguir</x:v>
      </x:c>
      <x:c r="D14" s="17" t="str">
        <x:f>'Programação'!D14</x:f>
        <x:v>2ª rodada</x:v>
      </x:c>
      <x:c r="E14" s="17" t="str">
        <x:f>'Programação'!E14</x:f>
        <x:v>Chave B</x:v>
      </x:c>
      <x:c r="F14" s="17" t="str">
        <x:f>'Programação'!F14</x:f>
        <x:v>J3</x:v>
      </x:c>
      <x:c r="G14" s="17" t="str">
        <x:f>IF('Programação'!H14="","",'Programação'!H14)</x:f>
        <x:v>Vencedor B-J1</x:v>
      </x:c>
      <x:c r="H14" s="17" t="str">
        <x:f>IF(OR(ISBLANK('Programação'!I14),ISBLANK('Programação'!J14)),"x",'Programação'!I14&amp;" x "&amp;'Programação'!J14)</x:f>
        <x:v>x</x:v>
      </x:c>
      <x:c r="I14" s="17" t="str">
        <x:f>IF('Programação'!K14="","",'Programação'!K14)</x:f>
        <x:v>Vencedor B-J2</x:v>
      </x:c>
      <x:c r="J14" s="17" t="str">
        <x:f>IF('Programação'!L14="","Aguardando",IF('Programação'!L14="PLACAR INVÁLIDO","Revisar placar","Concluído"))</x:f>
        <x:v>Aguardando</x:v>
      </x:c>
    </x:row>
    <x:row r="15">
      <x:c r="A15" s="42" t="n">
        <x:f>'Programação'!A15</x:f>
        <x:v>46291</x:v>
      </x:c>
      <x:c r="B15" s="17" t="str">
        <x:f>'Programação'!B15</x:f>
        <x:v>sábado</x:v>
      </x:c>
      <x:c r="C15" s="17" t="str">
        <x:f>'Programação'!C15</x:f>
        <x:v>a seguir</x:v>
      </x:c>
      <x:c r="D15" s="17" t="str">
        <x:f>'Programação'!D15</x:f>
        <x:v>2ª rodada</x:v>
      </x:c>
      <x:c r="E15" s="17" t="str">
        <x:f>'Programação'!E15</x:f>
        <x:v>Chave C</x:v>
      </x:c>
      <x:c r="F15" s="17" t="str">
        <x:f>'Programação'!F15</x:f>
        <x:v>J3</x:v>
      </x:c>
      <x:c r="G15" s="17" t="str">
        <x:f>IF('Programação'!H15="","",'Programação'!H15)</x:f>
        <x:v>Vencedor C-J1</x:v>
      </x:c>
      <x:c r="H15" s="17" t="str">
        <x:f>IF(OR(ISBLANK('Programação'!I15),ISBLANK('Programação'!J15)),"x",'Programação'!I15&amp;" x "&amp;'Programação'!J15)</x:f>
        <x:v>x</x:v>
      </x:c>
      <x:c r="I15" s="17" t="str">
        <x:f>IF('Programação'!K15="","",'Programação'!K15)</x:f>
        <x:v>Vencedor C-J2</x:v>
      </x:c>
      <x:c r="J15" s="17" t="str">
        <x:f>IF('Programação'!L15="","Aguardando",IF('Programação'!L15="PLACAR INVÁLIDO","Revisar placar","Concluído"))</x:f>
        <x:v>Aguardando</x:v>
      </x:c>
    </x:row>
    <x:row r="16">
      <x:c r="A16" s="42" t="n">
        <x:f>'Programação'!A16</x:f>
        <x:v>46291</x:v>
      </x:c>
      <x:c r="B16" s="17" t="str">
        <x:f>'Programação'!B16</x:f>
        <x:v>sábado</x:v>
      </x:c>
      <x:c r="C16" s="17" t="str">
        <x:f>'Programação'!C16</x:f>
        <x:v>a seguir</x:v>
      </x:c>
      <x:c r="D16" s="17" t="str">
        <x:f>'Programação'!D16</x:f>
        <x:v>2ª rodada</x:v>
      </x:c>
      <x:c r="E16" s="17" t="str">
        <x:f>'Programação'!E16</x:f>
        <x:v>Chave A</x:v>
      </x:c>
      <x:c r="F16" s="17" t="str">
        <x:f>'Programação'!F16</x:f>
        <x:v>J4</x:v>
      </x:c>
      <x:c r="G16" s="17" t="str">
        <x:f>IF('Programação'!H16="","",'Programação'!H16)</x:f>
        <x:v>Perdedor A-J1</x:v>
      </x:c>
      <x:c r="H16" s="17" t="str">
        <x:f>IF(OR(ISBLANK('Programação'!I16),ISBLANK('Programação'!J16)),"x",'Programação'!I16&amp;" x "&amp;'Programação'!J16)</x:f>
        <x:v>x</x:v>
      </x:c>
      <x:c r="I16" s="17" t="str">
        <x:f>IF('Programação'!K16="","",'Programação'!K16)</x:f>
        <x:v>Perdedor A-J2</x:v>
      </x:c>
      <x:c r="J16" s="17" t="str">
        <x:f>IF('Programação'!L16="","Aguardando",IF('Programação'!L16="PLACAR INVÁLIDO","Revisar placar","Concluído"))</x:f>
        <x:v>Aguardando</x:v>
      </x:c>
    </x:row>
    <x:row r="17">
      <x:c r="A17" s="42" t="n">
        <x:f>'Programação'!A17</x:f>
        <x:v>46291</x:v>
      </x:c>
      <x:c r="B17" s="17" t="str">
        <x:f>'Programação'!B17</x:f>
        <x:v>sábado</x:v>
      </x:c>
      <x:c r="C17" s="17" t="str">
        <x:f>'Programação'!C17</x:f>
        <x:v>a seguir</x:v>
      </x:c>
      <x:c r="D17" s="17" t="str">
        <x:f>'Programação'!D17</x:f>
        <x:v>2ª rodada</x:v>
      </x:c>
      <x:c r="E17" s="17" t="str">
        <x:f>'Programação'!E17</x:f>
        <x:v>Chave B</x:v>
      </x:c>
      <x:c r="F17" s="17" t="str">
        <x:f>'Programação'!F17</x:f>
        <x:v>J4</x:v>
      </x:c>
      <x:c r="G17" s="17" t="str">
        <x:f>IF('Programação'!H17="","",'Programação'!H17)</x:f>
        <x:v>Perdedor B-J1</x:v>
      </x:c>
      <x:c r="H17" s="17" t="str">
        <x:f>IF(OR(ISBLANK('Programação'!I17),ISBLANK('Programação'!J17)),"x",'Programação'!I17&amp;" x "&amp;'Programação'!J17)</x:f>
        <x:v>x</x:v>
      </x:c>
      <x:c r="I17" s="17" t="str">
        <x:f>IF('Programação'!K17="","",'Programação'!K17)</x:f>
        <x:v>Perdedor B-J2</x:v>
      </x:c>
      <x:c r="J17" s="17" t="str">
        <x:f>IF('Programação'!L17="","Aguardando",IF('Programação'!L17="PLACAR INVÁLIDO","Revisar placar","Concluído"))</x:f>
        <x:v>Aguardando</x:v>
      </x:c>
    </x:row>
    <x:row r="18">
      <x:c r="A18" s="42" t="n">
        <x:f>'Programação'!A18</x:f>
        <x:v>46291</x:v>
      </x:c>
      <x:c r="B18" s="17" t="str">
        <x:f>'Programação'!B18</x:f>
        <x:v>sábado</x:v>
      </x:c>
      <x:c r="C18" s="17" t="str">
        <x:f>'Programação'!C18</x:f>
        <x:v>a seguir</x:v>
      </x:c>
      <x:c r="D18" s="17" t="str">
        <x:f>'Programação'!D18</x:f>
        <x:v>2ª rodada</x:v>
      </x:c>
      <x:c r="E18" s="17" t="str">
        <x:f>'Programação'!E18</x:f>
        <x:v>Chave C</x:v>
      </x:c>
      <x:c r="F18" s="17" t="str">
        <x:f>'Programação'!F18</x:f>
        <x:v>J4</x:v>
      </x:c>
      <x:c r="G18" s="17" t="str">
        <x:f>IF('Programação'!H18="","",'Programação'!H18)</x:f>
        <x:v>Perdedor C-J1</x:v>
      </x:c>
      <x:c r="H18" s="17" t="str">
        <x:f>IF(OR(ISBLANK('Programação'!I18),ISBLANK('Programação'!J18)),"x",'Programação'!I18&amp;" x "&amp;'Programação'!J18)</x:f>
        <x:v>x</x:v>
      </x:c>
      <x:c r="I18" s="17" t="str">
        <x:f>IF('Programação'!K18="","",'Programação'!K18)</x:f>
        <x:v>Perdedor C-J2</x:v>
      </x:c>
      <x:c r="J18" s="17" t="str">
        <x:f>IF('Programação'!L18="","Aguardando",IF('Programação'!L18="PLACAR INVÁLIDO","Revisar placar","Concluído"))</x:f>
        <x:v>Aguardando</x:v>
      </x:c>
    </x:row>
    <x:row r="19">
      <x:c r="A19" s="42" t="n">
        <x:f>'Programação'!A19</x:f>
        <x:v>46291</x:v>
      </x:c>
      <x:c r="B19" s="17" t="str">
        <x:f>'Programação'!B19</x:f>
        <x:v>sábado</x:v>
      </x:c>
      <x:c r="C19" s="17" t="str">
        <x:f>'Programação'!C19</x:f>
        <x:v>a seguir</x:v>
      </x:c>
      <x:c r="D19" s="17" t="str">
        <x:f>'Programação'!D19</x:f>
        <x:v>3ª rodada</x:v>
      </x:c>
      <x:c r="E19" s="17" t="str">
        <x:f>'Programação'!E19</x:f>
        <x:v>Chave A</x:v>
      </x:c>
      <x:c r="F19" s="17" t="str">
        <x:f>'Programação'!F19</x:f>
        <x:v>J5</x:v>
      </x:c>
      <x:c r="G19" s="17" t="str">
        <x:f>IF('Programação'!H19="","",'Programação'!H19)</x:f>
        <x:v>Perdedor A-J3</x:v>
      </x:c>
      <x:c r="H19" s="17" t="str">
        <x:f>IF(OR(ISBLANK('Programação'!I19),ISBLANK('Programação'!J19)),"x",'Programação'!I19&amp;" x "&amp;'Programação'!J19)</x:f>
        <x:v>x</x:v>
      </x:c>
      <x:c r="I19" s="17" t="str">
        <x:f>IF('Programação'!K19="","",'Programação'!K19)</x:f>
        <x:v>Vencedor A-J4</x:v>
      </x:c>
      <x:c r="J19" s="17" t="str">
        <x:f>IF('Programação'!L19="","Aguardando",IF('Programação'!L19="PLACAR INVÁLIDO","Revisar placar","Concluído"))</x:f>
        <x:v>Aguardando</x:v>
      </x:c>
    </x:row>
    <x:row r="20">
      <x:c r="A20" s="42" t="n">
        <x:f>'Programação'!A20</x:f>
        <x:v>46291</x:v>
      </x:c>
      <x:c r="B20" s="17" t="str">
        <x:f>'Programação'!B20</x:f>
        <x:v>sábado</x:v>
      </x:c>
      <x:c r="C20" s="17" t="str">
        <x:f>'Programação'!C20</x:f>
        <x:v>a seguir</x:v>
      </x:c>
      <x:c r="D20" s="17" t="str">
        <x:f>'Programação'!D20</x:f>
        <x:v>3ª rodada</x:v>
      </x:c>
      <x:c r="E20" s="17" t="str">
        <x:f>'Programação'!E20</x:f>
        <x:v>Chave B</x:v>
      </x:c>
      <x:c r="F20" s="17" t="str">
        <x:f>'Programação'!F20</x:f>
        <x:v>J5</x:v>
      </x:c>
      <x:c r="G20" s="17" t="str">
        <x:f>IF('Programação'!H20="","",'Programação'!H20)</x:f>
        <x:v>Perdedor B-J3</x:v>
      </x:c>
      <x:c r="H20" s="17" t="str">
        <x:f>IF(OR(ISBLANK('Programação'!I20),ISBLANK('Programação'!J20)),"x",'Programação'!I20&amp;" x "&amp;'Programação'!J20)</x:f>
        <x:v>x</x:v>
      </x:c>
      <x:c r="I20" s="17" t="str">
        <x:f>IF('Programação'!K20="","",'Programação'!K20)</x:f>
        <x:v>Vencedor B-J4</x:v>
      </x:c>
      <x:c r="J20" s="17" t="str">
        <x:f>IF('Programação'!L20="","Aguardando",IF('Programação'!L20="PLACAR INVÁLIDO","Revisar placar","Concluído"))</x:f>
        <x:v>Aguardando</x:v>
      </x:c>
    </x:row>
    <x:row r="21">
      <x:c r="A21" s="42" t="n">
        <x:f>'Programação'!A21</x:f>
        <x:v>46291</x:v>
      </x:c>
      <x:c r="B21" s="17" t="str">
        <x:f>'Programação'!B21</x:f>
        <x:v>sábado</x:v>
      </x:c>
      <x:c r="C21" s="17" t="str">
        <x:f>'Programação'!C21</x:f>
        <x:v>a seguir</x:v>
      </x:c>
      <x:c r="D21" s="17" t="str">
        <x:f>'Programação'!D21</x:f>
        <x:v>3ª rodada</x:v>
      </x:c>
      <x:c r="E21" s="17" t="str">
        <x:f>'Programação'!E21</x:f>
        <x:v>Chave C</x:v>
      </x:c>
      <x:c r="F21" s="17" t="str">
        <x:f>'Programação'!F21</x:f>
        <x:v>J5</x:v>
      </x:c>
      <x:c r="G21" s="17" t="str">
        <x:f>IF('Programação'!H21="","",'Programação'!H21)</x:f>
        <x:v>Perdedor C-J3</x:v>
      </x:c>
      <x:c r="H21" s="17" t="str">
        <x:f>IF(OR(ISBLANK('Programação'!I21),ISBLANK('Programação'!J21)),"x",'Programação'!I21&amp;" x "&amp;'Programação'!J21)</x:f>
        <x:v>x</x:v>
      </x:c>
      <x:c r="I21" s="17" t="str">
        <x:f>IF('Programação'!K21="","",'Programação'!K21)</x:f>
        <x:v>Vencedor C-J4</x:v>
      </x:c>
      <x:c r="J21" s="17" t="str">
        <x:f>IF('Programação'!L21="","Aguardando",IF('Programação'!L21="PLACAR INVÁLIDO","Revisar placar","Concluído"))</x:f>
        <x:v>Aguardando</x:v>
      </x:c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</x:row>
    <x:row r="24">
      <x:c r="A24" s="48" t="str">
        <x:v>FASE FINAL</x:v>
      </x:c>
      <x:c r="B24" s="48"/>
      <x:c r="C24" s="48"/>
      <x:c r="D24" s="48"/>
      <x:c r="E24" s="48"/>
      <x:c r="F24" s="48"/>
      <x:c r="G24" s="48"/>
      <x:c r="H24" s="48"/>
      <x:c r="I24" s="48"/>
      <x:c r="J24" s="48"/>
    </x:row>
    <x:row r="25">
      <x:c r="A25" s="13" t="str">
        <x:v>Fase</x:v>
      </x:c>
      <x:c r="B25" s="13" t="str">
        <x:v>Jogo</x:v>
      </x:c>
      <x:c r="C25" s="13" t="str">
        <x:v>Atleta 1</x:v>
      </x:c>
      <x:c r="D25" s="13" t="str">
        <x:v>Placar</x:v>
      </x:c>
      <x:c r="E25" s="13" t="str">
        <x:v>Atleta 2</x:v>
      </x:c>
      <x:c r="F25" s="13" t="str">
        <x:v>Vencedor</x:v>
      </x:c>
      <x:c r="G25" s="13" t="str">
        <x:v>Cancha</x:v>
      </x:c>
      <x:c r="H25" s="13" t="str">
        <x:v>Situação</x:v>
      </x:c>
      <x:c r="I25" s="13" t="str">
        <x:v>Observações</x:v>
      </x:c>
      <x:c r="J25" s="46"/>
    </x:row>
    <x:row r="26">
      <x:c r="A26" s="17" t="str">
        <x:f>'Fase Final'!B5</x:f>
        <x:v>Quartas</x:v>
      </x:c>
      <x:c r="B26" s="17" t="str">
        <x:f>'Fase Final'!A5</x:f>
        <x:v>QF1</x:v>
      </x:c>
      <x:c r="C26" s="17" t="str">
        <x:f>IF('Fase Final'!C5="","",'Fase Final'!C5)</x:f>
        <x:v>Melhor 1º colocado</x:v>
      </x:c>
      <x:c r="D26" s="17" t="str">
        <x:f>IF(OR(ISBLANK('Fase Final'!D5),ISBLANK('Fase Final'!E5)),"x",'Fase Final'!D5&amp;" x "&amp;'Fase Final'!E5)</x:f>
        <x:v>x</x:v>
      </x:c>
      <x:c r="E26" s="17" t="str">
        <x:f>IF('Fase Final'!F5="","",'Fase Final'!F5)</x:f>
        <x:v>2º melhor 3º colocado</x:v>
      </x:c>
      <x:c r="F26" s="17" t="str">
        <x:f>IF('Fase Final'!G5="","",'Fase Final'!G5)</x:f>
      </x:c>
      <x:c r="G26" s="17" t="str">
        <x:f>IF('Fase Final'!I5="","",'Fase Final'!I5)</x:f>
        <x:v>Cancha a sortear</x:v>
      </x:c>
      <x:c r="H26" s="17" t="str">
        <x:f>IF('Fase Final'!G5="","Aguardando",IF('Fase Final'!G5="PLACAR INVÁLIDO","Revisar placar","Concluído"))</x:f>
        <x:v>Aguardando</x:v>
      </x:c>
      <x:c r="I26" s="17" t="str">
        <x:f>IF('Fase Final'!J5="","",'Fase Final'!J5)</x:f>
      </x:c>
      <x:c r="J26" s="46"/>
    </x:row>
    <x:row r="27">
      <x:c r="A27" s="17" t="str">
        <x:f>'Fase Final'!B6</x:f>
        <x:v>Quartas</x:v>
      </x:c>
      <x:c r="B27" s="17" t="str">
        <x:f>'Fase Final'!A6</x:f>
        <x:v>QF2</x:v>
      </x:c>
      <x:c r="C27" s="17" t="str">
        <x:f>IF('Fase Final'!C6="","",'Fase Final'!C6)</x:f>
        <x:v>Melhor 2º colocado</x:v>
      </x:c>
      <x:c r="D27" s="17" t="str">
        <x:f>IF(OR(ISBLANK('Fase Final'!D6),ISBLANK('Fase Final'!E6)),"x",'Fase Final'!D6&amp;" x "&amp;'Fase Final'!E6)</x:f>
        <x:v>x</x:v>
      </x:c>
      <x:c r="E27" s="17" t="str">
        <x:f>IF('Fase Final'!F6="","",'Fase Final'!F6)</x:f>
        <x:v>2º melhor 2º colocado</x:v>
      </x:c>
      <x:c r="F27" s="17" t="str">
        <x:f>IF('Fase Final'!G6="","",'Fase Final'!G6)</x:f>
      </x:c>
      <x:c r="G27" s="17" t="str">
        <x:f>IF('Fase Final'!I6="","",'Fase Final'!I6)</x:f>
        <x:v>Cancha a sortear</x:v>
      </x:c>
      <x:c r="H27" s="17" t="str">
        <x:f>IF('Fase Final'!G6="","Aguardando",IF('Fase Final'!G6="PLACAR INVÁLIDO","Revisar placar","Concluído"))</x:f>
        <x:v>Aguardando</x:v>
      </x:c>
      <x:c r="I27" s="17" t="str">
        <x:f>IF('Fase Final'!J6="","",'Fase Final'!J6)</x:f>
      </x:c>
      <x:c r="J27" s="46"/>
    </x:row>
    <x:row r="28">
      <x:c r="A28" s="17" t="str">
        <x:f>'Fase Final'!B7</x:f>
        <x:v>Quartas</x:v>
      </x:c>
      <x:c r="B28" s="17" t="str">
        <x:f>'Fase Final'!A7</x:f>
        <x:v>QF3</x:v>
      </x:c>
      <x:c r="C28" s="17" t="str">
        <x:f>IF('Fase Final'!C7="","",'Fase Final'!C7)</x:f>
        <x:v>2º melhor 1º colocado</x:v>
      </x:c>
      <x:c r="D28" s="17" t="str">
        <x:f>IF(OR(ISBLANK('Fase Final'!D7),ISBLANK('Fase Final'!E7)),"x",'Fase Final'!D7&amp;" x "&amp;'Fase Final'!E7)</x:f>
        <x:v>x</x:v>
      </x:c>
      <x:c r="E28" s="17" t="str">
        <x:f>IF('Fase Final'!F7="","",'Fase Final'!F7)</x:f>
        <x:v>Melhor 3º colocado</x:v>
      </x:c>
      <x:c r="F28" s="17" t="str">
        <x:f>IF('Fase Final'!G7="","",'Fase Final'!G7)</x:f>
      </x:c>
      <x:c r="G28" s="17" t="str">
        <x:f>IF('Fase Final'!I7="","",'Fase Final'!I7)</x:f>
        <x:v>Cancha a sortear</x:v>
      </x:c>
      <x:c r="H28" s="17" t="str">
        <x:f>IF('Fase Final'!G7="","Aguardando",IF('Fase Final'!G7="PLACAR INVÁLIDO","Revisar placar","Concluído"))</x:f>
        <x:v>Aguardando</x:v>
      </x:c>
      <x:c r="I28" s="17" t="str">
        <x:f>IF('Fase Final'!J7="","",'Fase Final'!J7)</x:f>
      </x:c>
      <x:c r="J28" s="46"/>
    </x:row>
    <x:row r="29">
      <x:c r="A29" s="17" t="str">
        <x:f>'Fase Final'!B8</x:f>
        <x:v>Quartas</x:v>
      </x:c>
      <x:c r="B29" s="17" t="str">
        <x:f>'Fase Final'!A8</x:f>
        <x:v>QF4</x:v>
      </x:c>
      <x:c r="C29" s="17" t="str">
        <x:f>IF('Fase Final'!C8="","",'Fase Final'!C8)</x:f>
        <x:v>3º melhor 1º colocado</x:v>
      </x:c>
      <x:c r="D29" s="17" t="str">
        <x:f>IF(OR(ISBLANK('Fase Final'!D8),ISBLANK('Fase Final'!E8)),"x",'Fase Final'!D8&amp;" x "&amp;'Fase Final'!E8)</x:f>
        <x:v>x</x:v>
      </x:c>
      <x:c r="E29" s="17" t="str">
        <x:f>IF('Fase Final'!F8="","",'Fase Final'!F8)</x:f>
        <x:v>3º melhor 2º colocado</x:v>
      </x:c>
      <x:c r="F29" s="17" t="str">
        <x:f>IF('Fase Final'!G8="","",'Fase Final'!G8)</x:f>
      </x:c>
      <x:c r="G29" s="17" t="str">
        <x:f>IF('Fase Final'!I8="","",'Fase Final'!I8)</x:f>
        <x:v>Cancha a sortear</x:v>
      </x:c>
      <x:c r="H29" s="17" t="str">
        <x:f>IF('Fase Final'!G8="","Aguardando",IF('Fase Final'!G8="PLACAR INVÁLIDO","Revisar placar","Concluído"))</x:f>
        <x:v>Aguardando</x:v>
      </x:c>
      <x:c r="I29" s="17" t="str">
        <x:f>IF('Fase Final'!J8="","",'Fase Final'!J8)</x:f>
      </x:c>
      <x:c r="J29" s="46"/>
    </x:row>
    <x:row r="30">
      <x:c r="A30" s="17" t="str">
        <x:f>'Fase Final'!B9</x:f>
        <x:v>Semifinal</x:v>
      </x:c>
      <x:c r="B30" s="17" t="str">
        <x:f>'Fase Final'!A9</x:f>
        <x:v>SF1</x:v>
      </x:c>
      <x:c r="C30" s="17" t="str">
        <x:f>IF('Fase Final'!C9="","",'Fase Final'!C9)</x:f>
        <x:v>Vencedor QF1</x:v>
      </x:c>
      <x:c r="D30" s="17" t="str">
        <x:f>IF(OR(ISBLANK('Fase Final'!D9),ISBLANK('Fase Final'!E9)),"x",'Fase Final'!D9&amp;" x "&amp;'Fase Final'!E9)</x:f>
        <x:v>x</x:v>
      </x:c>
      <x:c r="E30" s="17" t="str">
        <x:f>IF('Fase Final'!F9="","",'Fase Final'!F9)</x:f>
        <x:v>Vencedor QF2</x:v>
      </x:c>
      <x:c r="F30" s="17" t="str">
        <x:f>IF('Fase Final'!G9="","",'Fase Final'!G9)</x:f>
      </x:c>
      <x:c r="G30" s="17" t="str">
        <x:f>IF('Fase Final'!I9="","",'Fase Final'!I9)</x:f>
        <x:v>Cancha a sortear</x:v>
      </x:c>
      <x:c r="H30" s="17" t="str">
        <x:f>IF('Fase Final'!G9="","Aguardando",IF('Fase Final'!G9="PLACAR INVÁLIDO","Revisar placar","Concluído"))</x:f>
        <x:v>Aguardando</x:v>
      </x:c>
      <x:c r="I30" s="17" t="str">
        <x:f>IF('Fase Final'!J9="","",'Fase Final'!J9)</x:f>
      </x:c>
      <x:c r="J30" s="46"/>
    </x:row>
    <x:row r="31">
      <x:c r="A31" s="17" t="str">
        <x:f>'Fase Final'!B10</x:f>
        <x:v>Semifinal</x:v>
      </x:c>
      <x:c r="B31" s="17" t="str">
        <x:f>'Fase Final'!A10</x:f>
        <x:v>SF2</x:v>
      </x:c>
      <x:c r="C31" s="17" t="str">
        <x:f>IF('Fase Final'!C10="","",'Fase Final'!C10)</x:f>
        <x:v>Vencedor QF3</x:v>
      </x:c>
      <x:c r="D31" s="17" t="str">
        <x:f>IF(OR(ISBLANK('Fase Final'!D10),ISBLANK('Fase Final'!E10)),"x",'Fase Final'!D10&amp;" x "&amp;'Fase Final'!E10)</x:f>
        <x:v>x</x:v>
      </x:c>
      <x:c r="E31" s="17" t="str">
        <x:f>IF('Fase Final'!F10="","",'Fase Final'!F10)</x:f>
        <x:v>Vencedor QF4</x:v>
      </x:c>
      <x:c r="F31" s="17" t="str">
        <x:f>IF('Fase Final'!G10="","",'Fase Final'!G10)</x:f>
      </x:c>
      <x:c r="G31" s="17" t="str">
        <x:f>IF('Fase Final'!I10="","",'Fase Final'!I10)</x:f>
        <x:v>Cancha a sortear</x:v>
      </x:c>
      <x:c r="H31" s="17" t="str">
        <x:f>IF('Fase Final'!G10="","Aguardando",IF('Fase Final'!G10="PLACAR INVÁLIDO","Revisar placar","Concluído"))</x:f>
        <x:v>Aguardando</x:v>
      </x:c>
      <x:c r="I31" s="17" t="str">
        <x:f>IF('Fase Final'!J10="","",'Fase Final'!J10)</x:f>
      </x:c>
      <x:c r="J31" s="46"/>
    </x:row>
    <x:row r="32">
      <x:c r="A32" s="17" t="str">
        <x:f>'Fase Final'!B11</x:f>
        <x:v>Final</x:v>
      </x:c>
      <x:c r="B32" s="17" t="str">
        <x:f>'Fase Final'!A11</x:f>
        <x:v>FINAL</x:v>
      </x:c>
      <x:c r="C32" s="17" t="str">
        <x:f>IF('Fase Final'!C11="","",'Fase Final'!C11)</x:f>
        <x:v>Vencedor SF1</x:v>
      </x:c>
      <x:c r="D32" s="17" t="str">
        <x:f>IF(OR(ISBLANK('Fase Final'!D11),ISBLANK('Fase Final'!E11)),"x",'Fase Final'!D11&amp;" x "&amp;'Fase Final'!E11)</x:f>
        <x:v>x</x:v>
      </x:c>
      <x:c r="E32" s="17" t="str">
        <x:f>IF('Fase Final'!F11="","",'Fase Final'!F11)</x:f>
        <x:v>Vencedor SF2</x:v>
      </x:c>
      <x:c r="F32" s="17" t="str">
        <x:f>IF('Fase Final'!G11="","",'Fase Final'!G11)</x:f>
      </x:c>
      <x:c r="G32" s="17" t="str">
        <x:f>IF('Fase Final'!I11="","",'Fase Final'!I11)</x:f>
        <x:v>Cancha a sortear</x:v>
      </x:c>
      <x:c r="H32" s="17" t="str">
        <x:f>IF('Fase Final'!G11="","Aguardando",IF('Fase Final'!G11="PLACAR INVÁLIDO","Revisar placar","Concluído"))</x:f>
        <x:v>Aguardando</x:v>
      </x:c>
      <x:c r="I32" s="17" t="str">
        <x:f>IF('Fase Final'!J11="","",'Fase Final'!J11)</x:f>
      </x:c>
      <x:c r="J32" s="46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</x:row>
    <x:row r="35">
      <x:c r="A35" s="48" t="str">
        <x:v>INFORMAÇÕES IMPORTANTES</x:v>
      </x:c>
      <x:c r="B35" s="48"/>
      <x:c r="C35" s="48"/>
      <x:c r="D35" s="48"/>
      <x:c r="E35" s="48"/>
      <x:c r="F35" s="48"/>
      <x:c r="G35" s="48"/>
      <x:c r="H35" s="48"/>
      <x:c r="I35" s="48"/>
      <x:c r="J35" s="48"/>
    </x:row>
    <x:row r="36">
      <x:c r="A36" s="54" t="str">
        <x:v>• Reconhecimento das canchas e orientações: 08h00.</x:v>
      </x:c>
      <x:c r="B36" s="54"/>
      <x:c r="C36" s="54"/>
      <x:c r="D36" s="54"/>
      <x:c r="E36" s="54"/>
      <x:c r="F36" s="54"/>
      <x:c r="G36" s="54"/>
      <x:c r="H36" s="54"/>
      <x:c r="I36" s="54"/>
      <x:c r="J36" s="54"/>
    </x:row>
    <x:row r="37">
      <x:c r="A37" s="54" t="str">
        <x:v>• Cerimônia de abertura: 08h30. Início dos jogos: 09h00.</x:v>
      </x:c>
      <x:c r="B37" s="54"/>
      <x:c r="C37" s="54"/>
      <x:c r="D37" s="54"/>
      <x:c r="E37" s="54"/>
      <x:c r="F37" s="54"/>
      <x:c r="G37" s="54"/>
      <x:c r="H37" s="54"/>
      <x:c r="I37" s="54"/>
      <x:c r="J37" s="54"/>
    </x:row>
    <x:row r="38">
      <x:c r="A38" s="54" t="str">
        <x:v>• Cada atleta poderá subir à cancha até 2 vezes por partida, por até 30 segundos, e solicitar 2 tempos de até 2 minutos.</x:v>
      </x:c>
      <x:c r="B38" s="54"/>
      <x:c r="C38" s="54"/>
      <x:c r="D38" s="54"/>
      <x:c r="E38" s="54"/>
      <x:c r="F38" s="54"/>
      <x:c r="G38" s="54"/>
      <x:c r="H38" s="54"/>
      <x:c r="I38" s="54"/>
      <x:c r="J38" s="54"/>
    </x:row>
    <x:row r="39">
      <x:c r="A39" s="54" t="str">
        <x:v>• Troféus e medalhas do 1º ao 4º lugar. O campeão terá as vagas nacionais previstas na Circular 005/2026.</x:v>
      </x:c>
      <x:c r="B39" s="54"/>
      <x:c r="C39" s="54"/>
      <x:c r="D39" s="54"/>
      <x:c r="E39" s="54"/>
      <x:c r="F39" s="54"/>
      <x:c r="G39" s="54"/>
      <x:c r="H39" s="54"/>
      <x:c r="I39" s="54"/>
      <x:c r="J39" s="54"/>
    </x:row>
  </x:sheetData>
  <x:mergeCells>
    <x:mergeCell ref="A1:J1"/>
    <x:mergeCell ref="A2:J2"/>
    <x:mergeCell ref="A24:J24"/>
    <x:mergeCell ref="A35:J35"/>
    <x:mergeCell ref="A36:J36"/>
    <x:mergeCell ref="A37:J37"/>
    <x:mergeCell ref="A38:J38"/>
    <x:mergeCell ref="A39:J39"/>
  </x:mergeCells>
  <x:pageMargins left="0.7" right="0.7" top="0.75" bottom="0.75" header="0.3" footer="0.3"/>
</x:worksheet>
</file>